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zymvrakakis\Documents\ΚΑΤΑΝΟΜΗ ΕΔΥ ΚΕΣΥ ΣΔΕΥ\"/>
    </mc:Choice>
  </mc:AlternateContent>
  <bookViews>
    <workbookView xWindow="480" yWindow="75" windowWidth="18195" windowHeight="11820"/>
  </bookViews>
  <sheets>
    <sheet name="Φύλλο1" sheetId="1" r:id="rId1"/>
    <sheet name="Φύλλο2" sheetId="2" r:id="rId2"/>
    <sheet name="Φύλλο3" sheetId="3" r:id="rId3"/>
  </sheets>
  <calcPr calcId="162913"/>
</workbook>
</file>

<file path=xl/calcChain.xml><?xml version="1.0" encoding="utf-8"?>
<calcChain xmlns="http://schemas.openxmlformats.org/spreadsheetml/2006/main">
  <c r="AC36" i="1" l="1"/>
  <c r="AC30" i="1"/>
  <c r="AC23" i="1"/>
  <c r="AC20" i="1"/>
  <c r="AC17" i="1"/>
  <c r="AC2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3" i="1"/>
  <c r="AA4" i="1"/>
  <c r="AA5" i="1"/>
  <c r="AA6" i="1"/>
  <c r="AA2" i="1"/>
  <c r="AA42" i="1" l="1"/>
  <c r="X49" i="1"/>
  <c r="Z6" i="1" s="1"/>
  <c r="X51" i="1"/>
  <c r="Z10" i="1" s="1"/>
  <c r="X53" i="1"/>
  <c r="Z12" i="1" s="1"/>
  <c r="X55" i="1"/>
  <c r="Z15" i="1" s="1"/>
  <c r="X57" i="1"/>
  <c r="Z18" i="1" s="1"/>
  <c r="X59" i="1"/>
  <c r="Z21" i="1" s="1"/>
  <c r="X61" i="1"/>
  <c r="Z24" i="1" s="1"/>
  <c r="X63" i="1"/>
  <c r="Z27" i="1" s="1"/>
  <c r="X65" i="1"/>
  <c r="Z31" i="1" s="1"/>
  <c r="X67" i="1"/>
  <c r="Z34" i="1" s="1"/>
  <c r="X69" i="1"/>
  <c r="Z37" i="1" s="1"/>
  <c r="X71" i="1"/>
  <c r="Z40" i="1" s="1"/>
  <c r="X47" i="1"/>
  <c r="Z3" i="1" s="1"/>
  <c r="F42" i="1"/>
  <c r="X39" i="1"/>
  <c r="X36" i="1"/>
  <c r="X33" i="1"/>
  <c r="X30" i="1"/>
  <c r="X26" i="1"/>
  <c r="X23" i="1"/>
  <c r="X20" i="1"/>
  <c r="X17" i="1"/>
  <c r="X14" i="1"/>
  <c r="X11" i="1"/>
  <c r="X9" i="1"/>
  <c r="X5" i="1"/>
  <c r="X2" i="1"/>
  <c r="T42" i="1"/>
  <c r="W42" i="1"/>
  <c r="V42" i="1"/>
  <c r="J42" i="1"/>
  <c r="K42" i="1"/>
  <c r="C73" i="1"/>
  <c r="AB5" i="1" l="1"/>
  <c r="AC5" i="1" s="1"/>
  <c r="AB36" i="1"/>
  <c r="AB30" i="1"/>
  <c r="AB23" i="1"/>
  <c r="AB11" i="1"/>
  <c r="AC11" i="1" s="1"/>
  <c r="AB2" i="1"/>
  <c r="AB39" i="1"/>
  <c r="AC39" i="1" s="1"/>
  <c r="AB33" i="1"/>
  <c r="AC33" i="1" s="1"/>
  <c r="AB26" i="1"/>
  <c r="AC26" i="1" s="1"/>
  <c r="AB20" i="1"/>
  <c r="AB14" i="1"/>
  <c r="AC14" i="1" s="1"/>
  <c r="AB9" i="1"/>
  <c r="AC9" i="1" s="1"/>
  <c r="Q39" i="1"/>
  <c r="Q33" i="1"/>
  <c r="Q26" i="1"/>
  <c r="Q20" i="1"/>
  <c r="Q14" i="1"/>
  <c r="Q9" i="1"/>
  <c r="Q5" i="1"/>
  <c r="Q2" i="1"/>
  <c r="Q36" i="1"/>
  <c r="Q30" i="1"/>
  <c r="Q23" i="1"/>
  <c r="Q17" i="1"/>
  <c r="Q11" i="1"/>
  <c r="P36" i="1"/>
  <c r="R36" i="1" s="1"/>
  <c r="P30" i="1"/>
  <c r="P23" i="1"/>
  <c r="R23" i="1" s="1"/>
  <c r="P17" i="1"/>
  <c r="P11" i="1"/>
  <c r="R11" i="1" s="1"/>
  <c r="P5" i="1"/>
  <c r="R5" i="1" s="1"/>
  <c r="P39" i="1"/>
  <c r="R39" i="1" s="1"/>
  <c r="P33" i="1"/>
  <c r="P26" i="1"/>
  <c r="R26" i="1" s="1"/>
  <c r="P20" i="1"/>
  <c r="P14" i="1"/>
  <c r="R14" i="1" s="1"/>
  <c r="P9" i="1"/>
  <c r="P2" i="1"/>
  <c r="R2" i="1" s="1"/>
  <c r="U39" i="1"/>
  <c r="U26" i="1"/>
  <c r="U20" i="1"/>
  <c r="U14" i="1"/>
  <c r="U9" i="1"/>
  <c r="U2" i="1"/>
  <c r="U36" i="1"/>
  <c r="U30" i="1"/>
  <c r="U23" i="1"/>
  <c r="U17" i="1"/>
  <c r="U11" i="1"/>
  <c r="U5" i="1"/>
  <c r="X42" i="1"/>
  <c r="X73" i="1"/>
  <c r="L36" i="1"/>
  <c r="L30" i="1"/>
  <c r="L23" i="1"/>
  <c r="L17" i="1"/>
  <c r="L11" i="1"/>
  <c r="L39" i="1"/>
  <c r="L33" i="1"/>
  <c r="L26" i="1"/>
  <c r="L20" i="1"/>
  <c r="L14" i="1"/>
  <c r="L9" i="1"/>
  <c r="Z42" i="1"/>
  <c r="L2" i="1"/>
  <c r="L5" i="1"/>
  <c r="D42" i="1"/>
  <c r="E42" i="1"/>
  <c r="G42" i="1"/>
  <c r="H42" i="1"/>
  <c r="I42" i="1"/>
  <c r="C42" i="1"/>
  <c r="AC42" i="1" l="1"/>
  <c r="R9" i="1"/>
  <c r="R20" i="1"/>
  <c r="R33" i="1"/>
  <c r="R17" i="1"/>
  <c r="R30" i="1"/>
  <c r="Q42" i="1"/>
  <c r="O36" i="1"/>
  <c r="O30" i="1"/>
  <c r="O23" i="1"/>
  <c r="O17" i="1"/>
  <c r="O11" i="1"/>
  <c r="O39" i="1"/>
  <c r="O33" i="1"/>
  <c r="O26" i="1"/>
  <c r="O20" i="1"/>
  <c r="O14" i="1"/>
  <c r="O9" i="1"/>
  <c r="O5" i="1"/>
  <c r="O2" i="1"/>
  <c r="N5" i="1"/>
  <c r="N11" i="1"/>
  <c r="N17" i="1"/>
  <c r="N23" i="1"/>
  <c r="N30" i="1"/>
  <c r="N36" i="1"/>
  <c r="N2" i="1"/>
  <c r="N9" i="1"/>
  <c r="N14" i="1"/>
  <c r="N20" i="1"/>
  <c r="N26" i="1"/>
  <c r="N33" i="1"/>
  <c r="N39" i="1"/>
  <c r="P42" i="1"/>
  <c r="U42" i="1"/>
  <c r="L42" i="1"/>
  <c r="M39" i="1"/>
  <c r="M33" i="1"/>
  <c r="M26" i="1"/>
  <c r="M20" i="1"/>
  <c r="M14" i="1"/>
  <c r="M9" i="1"/>
  <c r="M2" i="1"/>
  <c r="M36" i="1"/>
  <c r="M30" i="1"/>
  <c r="M23" i="1"/>
  <c r="M17" i="1"/>
  <c r="M11" i="1"/>
  <c r="M5" i="1"/>
  <c r="R42" i="1" l="1"/>
  <c r="AB17" i="1"/>
  <c r="AB42" i="1" s="1"/>
  <c r="S42" i="1"/>
  <c r="O42" i="1"/>
  <c r="N42" i="1"/>
  <c r="M42" i="1"/>
</calcChain>
</file>

<file path=xl/sharedStrings.xml><?xml version="1.0" encoding="utf-8"?>
<sst xmlns="http://schemas.openxmlformats.org/spreadsheetml/2006/main" count="56" uniqueCount="39">
  <si>
    <t>Περιφέρεια</t>
  </si>
  <si>
    <t>Αριθμός ΚΕΣΥ</t>
  </si>
  <si>
    <t>Τμήματα</t>
  </si>
  <si>
    <t>Μαθητές</t>
  </si>
  <si>
    <t>Σχολικές Μονάδες Β/θμιας Εκπ/σης</t>
  </si>
  <si>
    <t>Σχολικές Μονάδες Α/θμιας Εκπ/σης</t>
  </si>
  <si>
    <t>Αν. Μακεδονίας &amp;Θράκης</t>
  </si>
  <si>
    <t>Αττικής</t>
  </si>
  <si>
    <t>Βορείου Αιγαίου</t>
  </si>
  <si>
    <t>Δυτικής Ελλάδος</t>
  </si>
  <si>
    <t>Δυτικής Μακεδονίας</t>
  </si>
  <si>
    <t>Ηπείρου</t>
  </si>
  <si>
    <t>Θεσσαλίας</t>
  </si>
  <si>
    <t>Ιονίων Νήσων</t>
  </si>
  <si>
    <t>Κεντρικής Μακεδονίας</t>
  </si>
  <si>
    <t>Κρήτης</t>
  </si>
  <si>
    <t>Νοτίου Αιγαίου</t>
  </si>
  <si>
    <t>Πελοποννήσου</t>
  </si>
  <si>
    <t>Στερεάς Ελλάδος</t>
  </si>
  <si>
    <t>ΔΥΝΗΤΙΚΑ ΣΔΕΥ ΣΥΝΟΛΙΚΑ</t>
  </si>
  <si>
    <t>ΔΥΝΗΤΙΚΑ ΣΔΕΥ ΑΘΜΙΑ</t>
  </si>
  <si>
    <t>ΔΥΝΗΤΙΚΑ ΣΔΕΥ ΒΘΜΙΑ</t>
  </si>
  <si>
    <t>ΠΟΣΟΣΤΟ ΜΑΘΗΤΩΝ Α/ΘΜΙΑΣ</t>
  </si>
  <si>
    <t>ΠΟΣΟΣΤΟ ΜΑΘΗΤΩΝ Β/ΘΜΙΑΣ</t>
  </si>
  <si>
    <t>ΠΟΣΟΣΤΟ ΥΦΙΣΤΑΜΕΝΩΝ ΣΔΕΥ</t>
  </si>
  <si>
    <t>ΛΕΙΤΟΥΡΓΟΥΝΤΑ ΣΔΕΥ ΣΥΝΟΛΙΚΑ</t>
  </si>
  <si>
    <t>ΠΟΣΟΣΤΟ ΣΧΟΛΕΙΩΝ Β/ΘΜΙΑΣ</t>
  </si>
  <si>
    <t>ΠΟΣΟΣΤΟ ΣΧΟΛΕΙΩΝ Α/ΘΜΙΑΣ</t>
  </si>
  <si>
    <t>ΠΟΣΟΣΤΟ ΤΜΗΜΑΤΩΝ Β/ΘΜΙΑΣ ΕΝΤΑΞΗΣ</t>
  </si>
  <si>
    <t>ΠΟΣΟΣΤΟ ΤΜΗΜΑΤΩΝ Α/ΘΜΙΑΣ ΕΝΤΑΞΗΣ</t>
  </si>
  <si>
    <t xml:space="preserve">ΠΟΣΟΣΤΟ ΜΕΣΟΣ ΟΡΟΣ </t>
  </si>
  <si>
    <t>ΑΡΙΘΜΟΣ ΣΔΕΥ ΜΕΤΑ ΑΥΞΗΣΗ ΟΡΙΖΟΝΤΙΑ</t>
  </si>
  <si>
    <t>ΑΡΙΘΜΟΣ ΣΔΕΥ ΜΕΤΑ ΑΥΞΗΣΗ ΠΑΡΑΜΕΤΡΙΚΗ</t>
  </si>
  <si>
    <t>ΜΕΣΟΣ ΟΡΟΣ ΤΜΗΜΑΤΩΝ ΕΝΤΑΞΗΣ</t>
  </si>
  <si>
    <t>Τμήματα Ένταξης Β/ΘΜΙΑΣ</t>
  </si>
  <si>
    <t>Τμήματα Ένταξης Α/ΘΜΙΑΣ</t>
  </si>
  <si>
    <t>ΑΡΙΘΜΟΣ ΕΔΥ</t>
  </si>
  <si>
    <t>ΣΔΕΥ ( ΣΜΕΑΕ) Β/ΘΜΙΑ</t>
  </si>
  <si>
    <t>ΣΔΕΥ ( ΣΜΕΑΕ) Α/ΘΜΙΑ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</si>
</sst>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1" fontId="5" fillId="0" borderId="25" xfId="0" applyNumberFormat="1" applyFont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0" fillId="5" borderId="22" xfId="0" applyNumberFormat="1" applyFill="1" applyBorder="1" applyAlignment="1">
      <alignment horizontal="center" vertical="center" wrapText="1"/>
    </xf>
    <xf numFmtId="1" fontId="0" fillId="5" borderId="23" xfId="0" applyNumberFormat="1" applyFill="1" applyBorder="1" applyAlignment="1">
      <alignment horizontal="center" vertical="center" wrapText="1"/>
    </xf>
    <xf numFmtId="1" fontId="0" fillId="5" borderId="24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64" fontId="0" fillId="3" borderId="26" xfId="0" applyNumberFormat="1" applyFill="1" applyBorder="1" applyAlignment="1">
      <alignment horizontal="center" vertical="center" wrapText="1"/>
    </xf>
    <xf numFmtId="164" fontId="0" fillId="3" borderId="27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" fontId="0" fillId="3" borderId="26" xfId="0" applyNumberFormat="1" applyFill="1" applyBorder="1" applyAlignment="1">
      <alignment horizontal="center" vertical="center" wrapText="1"/>
    </xf>
    <xf numFmtId="1" fontId="0" fillId="3" borderId="27" xfId="0" applyNumberFormat="1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1" fontId="0" fillId="4" borderId="22" xfId="0" applyNumberFormat="1" applyFill="1" applyBorder="1" applyAlignment="1">
      <alignment horizontal="center" vertical="center" wrapText="1"/>
    </xf>
    <xf numFmtId="1" fontId="0" fillId="4" borderId="23" xfId="0" applyNumberFormat="1" applyFill="1" applyBorder="1" applyAlignment="1">
      <alignment horizontal="center" vertical="center" wrapText="1"/>
    </xf>
    <xf numFmtId="1" fontId="0" fillId="4" borderId="24" xfId="0" applyNumberFormat="1" applyFill="1" applyBorder="1" applyAlignment="1">
      <alignment horizontal="center" vertical="center" wrapText="1"/>
    </xf>
    <xf numFmtId="1" fontId="0" fillId="4" borderId="26" xfId="0" applyNumberForma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 vertical="center" wrapText="1"/>
    </xf>
    <xf numFmtId="1" fontId="0" fillId="4" borderId="27" xfId="0" applyNumberFormat="1" applyFill="1" applyBorder="1" applyAlignment="1">
      <alignment horizontal="center" vertical="center" wrapText="1"/>
    </xf>
    <xf numFmtId="1" fontId="0" fillId="4" borderId="9" xfId="0" applyNumberFormat="1" applyFill="1" applyBorder="1" applyAlignment="1">
      <alignment horizontal="center" vertical="center" wrapText="1"/>
    </xf>
    <xf numFmtId="1" fontId="0" fillId="4" borderId="7" xfId="0" applyNumberFormat="1" applyFill="1" applyBorder="1" applyAlignment="1">
      <alignment horizontal="center" vertical="center" wrapText="1"/>
    </xf>
    <xf numFmtId="164" fontId="0" fillId="2" borderId="18" xfId="0" applyNumberFormat="1" applyFill="1" applyBorder="1" applyAlignment="1">
      <alignment horizontal="center" vertical="center" wrapText="1"/>
    </xf>
    <xf numFmtId="164" fontId="0" fillId="2" borderId="19" xfId="0" applyNumberFormat="1" applyFill="1" applyBorder="1" applyAlignment="1">
      <alignment horizontal="center" vertical="center" wrapText="1"/>
    </xf>
    <xf numFmtId="164" fontId="0" fillId="2" borderId="20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0" fillId="2" borderId="19" xfId="0" applyNumberFormat="1" applyFill="1" applyBorder="1" applyAlignment="1">
      <alignment horizontal="center" vertical="center" wrapText="1"/>
    </xf>
    <xf numFmtId="1" fontId="0" fillId="2" borderId="20" xfId="0" applyNumberFormat="1" applyFill="1" applyBorder="1" applyAlignment="1">
      <alignment horizontal="center" vertical="center" wrapText="1"/>
    </xf>
    <xf numFmtId="164" fontId="0" fillId="2" borderId="28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tabSelected="1" topLeftCell="K1" zoomScale="70" zoomScaleNormal="70" workbookViewId="0">
      <selection activeCell="S42" sqref="S42"/>
    </sheetView>
  </sheetViews>
  <sheetFormatPr defaultRowHeight="15" x14ac:dyDescent="0.25"/>
  <cols>
    <col min="1" max="1" width="7" style="1" customWidth="1"/>
    <col min="2" max="2" width="25.42578125" style="1" customWidth="1"/>
    <col min="3" max="3" width="9.85546875" style="1" customWidth="1"/>
    <col min="4" max="4" width="18" style="1" customWidth="1"/>
    <col min="5" max="5" width="10.85546875" style="1" customWidth="1"/>
    <col min="6" max="9" width="11.28515625" style="1" customWidth="1"/>
    <col min="10" max="11" width="12.140625" style="1" customWidth="1"/>
    <col min="14" max="14" width="8.28515625" customWidth="1"/>
    <col min="20" max="20" width="12.85546875" style="1" customWidth="1"/>
    <col min="21" max="21" width="15.85546875" style="1" customWidth="1"/>
    <col min="22" max="23" width="16.5703125" style="1" customWidth="1"/>
    <col min="24" max="26" width="12.42578125" style="1" customWidth="1"/>
    <col min="27" max="27" width="18.5703125" style="20" customWidth="1"/>
    <col min="28" max="28" width="22" style="20" customWidth="1"/>
    <col min="29" max="29" width="16.85546875" customWidth="1"/>
  </cols>
  <sheetData>
    <row r="1" spans="1:29" ht="60.75" thickBot="1" x14ac:dyDescent="0.3">
      <c r="A1" s="6"/>
      <c r="B1" s="7" t="s">
        <v>0</v>
      </c>
      <c r="C1" s="7" t="s">
        <v>1</v>
      </c>
      <c r="D1" s="7" t="s">
        <v>4</v>
      </c>
      <c r="E1" s="7" t="s">
        <v>2</v>
      </c>
      <c r="F1" s="7" t="s">
        <v>3</v>
      </c>
      <c r="G1" s="7" t="s">
        <v>5</v>
      </c>
      <c r="H1" s="7" t="s">
        <v>2</v>
      </c>
      <c r="I1" s="7" t="s">
        <v>3</v>
      </c>
      <c r="J1" s="7" t="s">
        <v>34</v>
      </c>
      <c r="K1" s="7" t="s">
        <v>35</v>
      </c>
      <c r="L1" s="16" t="s">
        <v>23</v>
      </c>
      <c r="M1" s="16" t="s">
        <v>22</v>
      </c>
      <c r="N1" s="16" t="s">
        <v>26</v>
      </c>
      <c r="O1" s="16" t="s">
        <v>27</v>
      </c>
      <c r="P1" s="16" t="s">
        <v>28</v>
      </c>
      <c r="Q1" s="16" t="s">
        <v>29</v>
      </c>
      <c r="R1" s="16" t="s">
        <v>33</v>
      </c>
      <c r="S1" s="24" t="s">
        <v>30</v>
      </c>
      <c r="T1" s="5" t="s">
        <v>25</v>
      </c>
      <c r="U1" s="21" t="s">
        <v>24</v>
      </c>
      <c r="V1" s="7" t="s">
        <v>37</v>
      </c>
      <c r="W1" s="5" t="s">
        <v>38</v>
      </c>
      <c r="X1" s="5" t="s">
        <v>21</v>
      </c>
      <c r="Y1" s="5"/>
      <c r="Z1" s="5" t="s">
        <v>19</v>
      </c>
      <c r="AA1" s="25" t="s">
        <v>31</v>
      </c>
      <c r="AB1" s="25" t="s">
        <v>32</v>
      </c>
      <c r="AC1" s="15" t="s">
        <v>36</v>
      </c>
    </row>
    <row r="2" spans="1:29" x14ac:dyDescent="0.25">
      <c r="A2" s="55">
        <v>1</v>
      </c>
      <c r="B2" s="111" t="s">
        <v>6</v>
      </c>
      <c r="C2" s="46">
        <v>5</v>
      </c>
      <c r="D2" s="46">
        <v>190</v>
      </c>
      <c r="E2" s="46">
        <v>1683</v>
      </c>
      <c r="F2" s="52">
        <v>35847</v>
      </c>
      <c r="G2" s="52">
        <v>769</v>
      </c>
      <c r="H2" s="52">
        <v>2586</v>
      </c>
      <c r="I2" s="52">
        <v>41860</v>
      </c>
      <c r="J2" s="27">
        <v>26</v>
      </c>
      <c r="K2" s="27">
        <v>18</v>
      </c>
      <c r="L2" s="93">
        <f>F2/F42*100</f>
        <v>5.6296377727697466</v>
      </c>
      <c r="M2" s="64">
        <f>I2/I42*100</f>
        <v>5.7730605219751423</v>
      </c>
      <c r="N2" s="64">
        <f>D2/D42*100</f>
        <v>5.558806319485079</v>
      </c>
      <c r="O2" s="64">
        <f>G2/G42*100</f>
        <v>7.6593625498007967</v>
      </c>
      <c r="P2" s="64">
        <f>30/J42*100</f>
        <v>6.8807339449541285</v>
      </c>
      <c r="Q2" s="64">
        <f>146/K42*100</f>
        <v>5.8213716108452953</v>
      </c>
      <c r="R2" s="64">
        <f>AVERAGE(P2:Q4)</f>
        <v>6.3510527778997119</v>
      </c>
      <c r="S2" s="70">
        <v>6.2</v>
      </c>
      <c r="T2" s="99">
        <v>24</v>
      </c>
      <c r="U2" s="87">
        <f>T2/T42*100</f>
        <v>6.8965517241379306</v>
      </c>
      <c r="V2" s="32">
        <v>6</v>
      </c>
      <c r="W2" s="29">
        <v>5</v>
      </c>
      <c r="X2" s="52">
        <f>SUM(V2:V3)</f>
        <v>12</v>
      </c>
      <c r="Y2" s="8"/>
      <c r="Z2" s="8">
        <v>12</v>
      </c>
      <c r="AA2" s="76">
        <f t="shared" ref="AA2:AA41" si="0">T2*550/348</f>
        <v>37.931034482758619</v>
      </c>
      <c r="AB2" s="49">
        <f>S2*AA42/100</f>
        <v>34.1</v>
      </c>
      <c r="AC2" s="49">
        <f>AB2*5</f>
        <v>170.5</v>
      </c>
    </row>
    <row r="3" spans="1:29" x14ac:dyDescent="0.25">
      <c r="A3" s="56"/>
      <c r="B3" s="112"/>
      <c r="C3" s="47"/>
      <c r="D3" s="47"/>
      <c r="E3" s="47"/>
      <c r="F3" s="53"/>
      <c r="G3" s="53"/>
      <c r="H3" s="53"/>
      <c r="I3" s="53"/>
      <c r="J3" s="26">
        <v>2</v>
      </c>
      <c r="K3" s="26">
        <v>128</v>
      </c>
      <c r="L3" s="94"/>
      <c r="M3" s="65"/>
      <c r="N3" s="65"/>
      <c r="O3" s="65"/>
      <c r="P3" s="65"/>
      <c r="Q3" s="65"/>
      <c r="R3" s="65"/>
      <c r="S3" s="71"/>
      <c r="T3" s="100"/>
      <c r="U3" s="88"/>
      <c r="V3" s="33">
        <v>6</v>
      </c>
      <c r="W3" s="30">
        <v>9</v>
      </c>
      <c r="X3" s="53"/>
      <c r="Y3" s="13"/>
      <c r="Z3" s="13">
        <f>X47</f>
        <v>14</v>
      </c>
      <c r="AA3" s="77">
        <f t="shared" si="0"/>
        <v>0</v>
      </c>
      <c r="AB3" s="50"/>
      <c r="AC3" s="50"/>
    </row>
    <row r="4" spans="1:29" ht="15.75" thickBot="1" x14ac:dyDescent="0.3">
      <c r="A4" s="57"/>
      <c r="B4" s="113"/>
      <c r="C4" s="48"/>
      <c r="D4" s="48"/>
      <c r="E4" s="48"/>
      <c r="F4" s="54"/>
      <c r="G4" s="54"/>
      <c r="H4" s="54"/>
      <c r="I4" s="54"/>
      <c r="J4" s="28">
        <v>2</v>
      </c>
      <c r="K4" s="9"/>
      <c r="L4" s="95"/>
      <c r="M4" s="66"/>
      <c r="N4" s="66"/>
      <c r="O4" s="66"/>
      <c r="P4" s="66"/>
      <c r="Q4" s="66"/>
      <c r="R4" s="66"/>
      <c r="S4" s="72"/>
      <c r="T4" s="101"/>
      <c r="U4" s="89"/>
      <c r="V4" s="34"/>
      <c r="W4" s="31"/>
      <c r="X4" s="9"/>
      <c r="Y4" s="9"/>
      <c r="Z4" s="9"/>
      <c r="AA4" s="78">
        <f t="shared" si="0"/>
        <v>0</v>
      </c>
      <c r="AB4" s="51"/>
      <c r="AC4" s="51"/>
    </row>
    <row r="5" spans="1:29" x14ac:dyDescent="0.25">
      <c r="A5" s="55">
        <v>2</v>
      </c>
      <c r="B5" s="111" t="s">
        <v>7</v>
      </c>
      <c r="C5" s="46">
        <v>13</v>
      </c>
      <c r="D5" s="46">
        <v>896</v>
      </c>
      <c r="E5" s="46">
        <v>9328</v>
      </c>
      <c r="F5" s="52">
        <v>206210</v>
      </c>
      <c r="G5" s="52">
        <v>2129</v>
      </c>
      <c r="H5" s="52">
        <v>10302</v>
      </c>
      <c r="I5" s="52">
        <v>234875</v>
      </c>
      <c r="J5" s="27">
        <v>47</v>
      </c>
      <c r="K5" s="27">
        <v>114</v>
      </c>
      <c r="L5" s="93">
        <f>F5/F42*100</f>
        <v>32.384512096489232</v>
      </c>
      <c r="M5" s="64">
        <f>I5/I42*100</f>
        <v>32.392441235043279</v>
      </c>
      <c r="N5" s="64">
        <f>D5/D42*100</f>
        <v>26.214160327677007</v>
      </c>
      <c r="O5" s="64">
        <f>G5/G42*100</f>
        <v>21.205179282868524</v>
      </c>
      <c r="P5" s="64">
        <f>52/J42*100</f>
        <v>11.926605504587156</v>
      </c>
      <c r="Q5" s="64">
        <f>796/K42*100</f>
        <v>31.738437001594892</v>
      </c>
      <c r="R5" s="64">
        <f>AVERAGE(P5:Q8)</f>
        <v>21.832521253091024</v>
      </c>
      <c r="S5" s="70">
        <v>22.2</v>
      </c>
      <c r="T5" s="99">
        <v>64</v>
      </c>
      <c r="U5" s="87">
        <f>T5/T42*100</f>
        <v>18.390804597701148</v>
      </c>
      <c r="V5" s="32">
        <v>4</v>
      </c>
      <c r="W5" s="29">
        <v>26</v>
      </c>
      <c r="X5" s="52">
        <f>SUM(V5:V8)</f>
        <v>32</v>
      </c>
      <c r="Y5" s="8"/>
      <c r="Z5" s="8">
        <v>32</v>
      </c>
      <c r="AA5" s="76">
        <f t="shared" si="0"/>
        <v>101.14942528735632</v>
      </c>
      <c r="AB5" s="49">
        <f>S5*AA42/100</f>
        <v>122.1</v>
      </c>
      <c r="AC5" s="49">
        <f>AB5*5</f>
        <v>610.5</v>
      </c>
    </row>
    <row r="6" spans="1:29" x14ac:dyDescent="0.25">
      <c r="A6" s="56"/>
      <c r="B6" s="112"/>
      <c r="C6" s="47"/>
      <c r="D6" s="47"/>
      <c r="E6" s="47"/>
      <c r="F6" s="53"/>
      <c r="G6" s="53"/>
      <c r="H6" s="53"/>
      <c r="I6" s="53"/>
      <c r="J6" s="26">
        <v>5</v>
      </c>
      <c r="K6" s="26">
        <v>682</v>
      </c>
      <c r="L6" s="94"/>
      <c r="M6" s="65"/>
      <c r="N6" s="65"/>
      <c r="O6" s="65"/>
      <c r="P6" s="65"/>
      <c r="Q6" s="65"/>
      <c r="R6" s="65"/>
      <c r="S6" s="71"/>
      <c r="T6" s="100"/>
      <c r="U6" s="88"/>
      <c r="V6" s="33">
        <v>4</v>
      </c>
      <c r="W6" s="30">
        <v>41</v>
      </c>
      <c r="X6" s="53"/>
      <c r="Y6" s="13"/>
      <c r="Z6" s="13">
        <f>X49</f>
        <v>67</v>
      </c>
      <c r="AA6" s="77">
        <f t="shared" si="0"/>
        <v>0</v>
      </c>
      <c r="AB6" s="50"/>
      <c r="AC6" s="50"/>
    </row>
    <row r="7" spans="1:29" x14ac:dyDescent="0.25">
      <c r="A7" s="56"/>
      <c r="B7" s="112"/>
      <c r="C7" s="47"/>
      <c r="D7" s="47"/>
      <c r="E7" s="47"/>
      <c r="F7" s="53"/>
      <c r="G7" s="53"/>
      <c r="H7" s="53"/>
      <c r="I7" s="53"/>
      <c r="J7" s="26">
        <v>0</v>
      </c>
      <c r="K7" s="13"/>
      <c r="L7" s="94"/>
      <c r="M7" s="65"/>
      <c r="N7" s="65"/>
      <c r="O7" s="65"/>
      <c r="P7" s="65"/>
      <c r="Q7" s="65"/>
      <c r="R7" s="65"/>
      <c r="S7" s="71"/>
      <c r="T7" s="100"/>
      <c r="U7" s="88"/>
      <c r="V7" s="33">
        <v>12</v>
      </c>
      <c r="W7" s="35"/>
      <c r="X7" s="53"/>
      <c r="Y7" s="13"/>
      <c r="Z7" s="13"/>
      <c r="AA7" s="77">
        <f t="shared" si="0"/>
        <v>0</v>
      </c>
      <c r="AB7" s="50"/>
      <c r="AC7" s="50"/>
    </row>
    <row r="8" spans="1:29" ht="15.75" thickBot="1" x14ac:dyDescent="0.3">
      <c r="A8" s="57"/>
      <c r="B8" s="113"/>
      <c r="C8" s="48"/>
      <c r="D8" s="48"/>
      <c r="E8" s="48"/>
      <c r="F8" s="54"/>
      <c r="G8" s="54"/>
      <c r="H8" s="54"/>
      <c r="I8" s="54"/>
      <c r="J8" s="9"/>
      <c r="K8" s="9"/>
      <c r="L8" s="95"/>
      <c r="M8" s="66"/>
      <c r="N8" s="66"/>
      <c r="O8" s="66"/>
      <c r="P8" s="66"/>
      <c r="Q8" s="66"/>
      <c r="R8" s="66"/>
      <c r="S8" s="72"/>
      <c r="T8" s="101"/>
      <c r="U8" s="89"/>
      <c r="V8" s="36">
        <v>12</v>
      </c>
      <c r="W8" s="31"/>
      <c r="X8" s="54"/>
      <c r="Y8" s="9"/>
      <c r="Z8" s="9"/>
      <c r="AA8" s="78">
        <f t="shared" si="0"/>
        <v>0</v>
      </c>
      <c r="AB8" s="51"/>
      <c r="AC8" s="51"/>
    </row>
    <row r="9" spans="1:29" x14ac:dyDescent="0.25">
      <c r="A9" s="55">
        <v>3</v>
      </c>
      <c r="B9" s="111" t="s">
        <v>8</v>
      </c>
      <c r="C9" s="46">
        <v>4</v>
      </c>
      <c r="D9" s="46">
        <v>106</v>
      </c>
      <c r="E9" s="46">
        <v>682</v>
      </c>
      <c r="F9" s="52">
        <v>12082</v>
      </c>
      <c r="G9" s="52">
        <v>295</v>
      </c>
      <c r="H9" s="52">
        <v>960</v>
      </c>
      <c r="I9" s="52">
        <v>14517</v>
      </c>
      <c r="J9" s="27">
        <v>27</v>
      </c>
      <c r="K9" s="27">
        <v>17</v>
      </c>
      <c r="L9" s="93">
        <f>F9/F42*100</f>
        <v>1.897433078656626</v>
      </c>
      <c r="M9" s="67">
        <f>I9/I42*100</f>
        <v>2.0020907691713603</v>
      </c>
      <c r="N9" s="67">
        <f>D9/D42*100</f>
        <v>3.10122878876536</v>
      </c>
      <c r="O9" s="67">
        <f>G9/G42*100</f>
        <v>2.9382470119521913</v>
      </c>
      <c r="P9" s="67">
        <f>27/J42*100</f>
        <v>6.192660550458716</v>
      </c>
      <c r="Q9" s="67">
        <f>96/K42*100</f>
        <v>3.8277511961722488</v>
      </c>
      <c r="R9" s="67">
        <f>AVERAGE(P9:Q10)</f>
        <v>5.0102058733154822</v>
      </c>
      <c r="S9" s="73">
        <v>3</v>
      </c>
      <c r="T9" s="99">
        <v>9</v>
      </c>
      <c r="U9" s="90">
        <f>T9/T42*100</f>
        <v>2.5862068965517242</v>
      </c>
      <c r="V9" s="32">
        <v>2</v>
      </c>
      <c r="W9" s="29">
        <v>6</v>
      </c>
      <c r="X9" s="52">
        <f>SUM(V9:V10)</f>
        <v>7</v>
      </c>
      <c r="Y9" s="8"/>
      <c r="Z9" s="8">
        <v>7</v>
      </c>
      <c r="AA9" s="79">
        <f t="shared" si="0"/>
        <v>14.224137931034482</v>
      </c>
      <c r="AB9" s="49">
        <f>S9*AA42/100</f>
        <v>16.5</v>
      </c>
      <c r="AC9" s="49">
        <f>AB9*5</f>
        <v>82.5</v>
      </c>
    </row>
    <row r="10" spans="1:29" ht="15.75" thickBot="1" x14ac:dyDescent="0.3">
      <c r="A10" s="57"/>
      <c r="B10" s="113"/>
      <c r="C10" s="48"/>
      <c r="D10" s="48"/>
      <c r="E10" s="48"/>
      <c r="F10" s="54"/>
      <c r="G10" s="54"/>
      <c r="H10" s="54"/>
      <c r="I10" s="54"/>
      <c r="J10" s="28">
        <v>0</v>
      </c>
      <c r="K10" s="28">
        <v>79</v>
      </c>
      <c r="L10" s="95"/>
      <c r="M10" s="69"/>
      <c r="N10" s="69"/>
      <c r="O10" s="69"/>
      <c r="P10" s="69"/>
      <c r="Q10" s="69"/>
      <c r="R10" s="69"/>
      <c r="S10" s="75"/>
      <c r="T10" s="101"/>
      <c r="U10" s="91"/>
      <c r="V10" s="36">
        <v>5</v>
      </c>
      <c r="W10" s="37">
        <v>6</v>
      </c>
      <c r="X10" s="54"/>
      <c r="Y10" s="9"/>
      <c r="Z10" s="9">
        <f>X51</f>
        <v>12</v>
      </c>
      <c r="AA10" s="80">
        <f t="shared" si="0"/>
        <v>0</v>
      </c>
      <c r="AB10" s="51"/>
      <c r="AC10" s="51"/>
    </row>
    <row r="11" spans="1:29" x14ac:dyDescent="0.25">
      <c r="A11" s="55">
        <v>4</v>
      </c>
      <c r="B11" s="111" t="s">
        <v>9</v>
      </c>
      <c r="C11" s="46">
        <v>4</v>
      </c>
      <c r="D11" s="46">
        <v>261</v>
      </c>
      <c r="E11" s="46">
        <v>2043</v>
      </c>
      <c r="F11" s="52">
        <v>40181</v>
      </c>
      <c r="G11" s="52">
        <v>792</v>
      </c>
      <c r="H11" s="52">
        <v>2901</v>
      </c>
      <c r="I11" s="52">
        <v>47182</v>
      </c>
      <c r="J11" s="27">
        <v>39</v>
      </c>
      <c r="K11" s="27">
        <v>19</v>
      </c>
      <c r="L11" s="93">
        <f>F11/F42*100</f>
        <v>6.3102763229185479</v>
      </c>
      <c r="M11" s="64">
        <f>I11/I42*100</f>
        <v>6.507036348490951</v>
      </c>
      <c r="N11" s="64">
        <f>D11/D42*100</f>
        <v>7.6360444704505568</v>
      </c>
      <c r="O11" s="64">
        <f>G11/G42*100</f>
        <v>7.8884462151394423</v>
      </c>
      <c r="P11" s="64">
        <f>J11/J42*100</f>
        <v>8.9449541284403669</v>
      </c>
      <c r="Q11" s="64">
        <f>128/K42*100</f>
        <v>5.1036682615629987</v>
      </c>
      <c r="R11" s="64">
        <f>AVERAGE(P11:Q13)</f>
        <v>7.0243111950016832</v>
      </c>
      <c r="S11" s="70">
        <v>7.3</v>
      </c>
      <c r="T11" s="99">
        <v>34</v>
      </c>
      <c r="U11" s="90">
        <f>T11/T42*100</f>
        <v>9.7701149425287355</v>
      </c>
      <c r="V11" s="32">
        <v>4</v>
      </c>
      <c r="W11" s="29">
        <v>10</v>
      </c>
      <c r="X11" s="52">
        <f>SUM(V11:V12)</f>
        <v>9</v>
      </c>
      <c r="Y11" s="8"/>
      <c r="Z11" s="8">
        <v>9</v>
      </c>
      <c r="AA11" s="79">
        <f t="shared" si="0"/>
        <v>53.735632183908045</v>
      </c>
      <c r="AB11" s="49">
        <f>S11*AA42/100</f>
        <v>40.15</v>
      </c>
      <c r="AC11" s="49">
        <f>AB11*5</f>
        <v>200.75</v>
      </c>
    </row>
    <row r="12" spans="1:29" x14ac:dyDescent="0.25">
      <c r="A12" s="56"/>
      <c r="B12" s="112"/>
      <c r="C12" s="47"/>
      <c r="D12" s="47"/>
      <c r="E12" s="47"/>
      <c r="F12" s="53"/>
      <c r="G12" s="53"/>
      <c r="H12" s="53"/>
      <c r="I12" s="53"/>
      <c r="J12" s="26">
        <v>0</v>
      </c>
      <c r="K12" s="26">
        <v>109</v>
      </c>
      <c r="L12" s="94"/>
      <c r="M12" s="65"/>
      <c r="N12" s="65"/>
      <c r="O12" s="65"/>
      <c r="P12" s="65"/>
      <c r="Q12" s="65"/>
      <c r="R12" s="65"/>
      <c r="S12" s="71"/>
      <c r="T12" s="100"/>
      <c r="U12" s="92"/>
      <c r="V12" s="33">
        <v>5</v>
      </c>
      <c r="W12" s="30">
        <v>18</v>
      </c>
      <c r="X12" s="53"/>
      <c r="Y12" s="13"/>
      <c r="Z12" s="13">
        <f>X53</f>
        <v>28</v>
      </c>
      <c r="AA12" s="81">
        <f t="shared" si="0"/>
        <v>0</v>
      </c>
      <c r="AB12" s="50"/>
      <c r="AC12" s="50"/>
    </row>
    <row r="13" spans="1:29" ht="15.75" thickBot="1" x14ac:dyDescent="0.3">
      <c r="A13" s="57"/>
      <c r="B13" s="113"/>
      <c r="C13" s="48"/>
      <c r="D13" s="48"/>
      <c r="E13" s="48"/>
      <c r="F13" s="54"/>
      <c r="G13" s="54"/>
      <c r="H13" s="54"/>
      <c r="I13" s="54"/>
      <c r="J13" s="28">
        <v>0</v>
      </c>
      <c r="K13" s="9"/>
      <c r="L13" s="95"/>
      <c r="M13" s="66"/>
      <c r="N13" s="66"/>
      <c r="O13" s="66"/>
      <c r="P13" s="66"/>
      <c r="Q13" s="66"/>
      <c r="R13" s="66"/>
      <c r="S13" s="72"/>
      <c r="T13" s="101"/>
      <c r="U13" s="91"/>
      <c r="V13" s="34"/>
      <c r="W13" s="31"/>
      <c r="X13" s="9"/>
      <c r="Y13" s="9"/>
      <c r="Z13" s="9"/>
      <c r="AA13" s="80">
        <f t="shared" si="0"/>
        <v>0</v>
      </c>
      <c r="AB13" s="51"/>
      <c r="AC13" s="51"/>
    </row>
    <row r="14" spans="1:29" x14ac:dyDescent="0.25">
      <c r="A14" s="58">
        <v>5</v>
      </c>
      <c r="B14" s="108" t="s">
        <v>10</v>
      </c>
      <c r="C14" s="46">
        <v>4</v>
      </c>
      <c r="D14" s="46">
        <v>125</v>
      </c>
      <c r="E14" s="46">
        <v>843</v>
      </c>
      <c r="F14" s="52">
        <v>18137</v>
      </c>
      <c r="G14" s="52">
        <v>359</v>
      </c>
      <c r="H14" s="52">
        <v>1165</v>
      </c>
      <c r="I14" s="52">
        <v>17627</v>
      </c>
      <c r="J14" s="27">
        <v>22</v>
      </c>
      <c r="K14" s="27">
        <v>12</v>
      </c>
      <c r="L14" s="93">
        <f>F14/F42*100</f>
        <v>2.8483482658165227</v>
      </c>
      <c r="M14" s="64">
        <f>I14/I42*100</f>
        <v>2.4310018590744349</v>
      </c>
      <c r="N14" s="64">
        <f>D14/D42*100</f>
        <v>3.6571094207138679</v>
      </c>
      <c r="O14" s="64">
        <f>G14/G42*100</f>
        <v>3.5756972111553784</v>
      </c>
      <c r="P14" s="64">
        <f>26/J42*100</f>
        <v>5.9633027522935782</v>
      </c>
      <c r="Q14" s="64">
        <f>95/K42*100</f>
        <v>3.7878787878787881</v>
      </c>
      <c r="R14" s="64">
        <f>AVERAGE(P14:Q16)</f>
        <v>4.8755907700861831</v>
      </c>
      <c r="S14" s="70">
        <v>4.0999999999999996</v>
      </c>
      <c r="T14" s="99">
        <v>16</v>
      </c>
      <c r="U14" s="84">
        <f>T14/T42*100</f>
        <v>4.5977011494252871</v>
      </c>
      <c r="V14" s="27">
        <v>4</v>
      </c>
      <c r="W14" s="27">
        <v>4</v>
      </c>
      <c r="X14" s="52">
        <f>SUM(V14:V15)</f>
        <v>9</v>
      </c>
      <c r="Y14" s="43"/>
      <c r="Z14" s="38">
        <v>9</v>
      </c>
      <c r="AA14" s="82">
        <f t="shared" si="0"/>
        <v>25.287356321839081</v>
      </c>
      <c r="AB14" s="50">
        <f>S14*AA42/100</f>
        <v>22.55</v>
      </c>
      <c r="AC14" s="50">
        <f>AB14*5</f>
        <v>112.75</v>
      </c>
    </row>
    <row r="15" spans="1:29" x14ac:dyDescent="0.25">
      <c r="A15" s="59"/>
      <c r="B15" s="109"/>
      <c r="C15" s="47"/>
      <c r="D15" s="47"/>
      <c r="E15" s="47"/>
      <c r="F15" s="53"/>
      <c r="G15" s="53"/>
      <c r="H15" s="53"/>
      <c r="I15" s="53"/>
      <c r="J15" s="26">
        <v>1</v>
      </c>
      <c r="K15" s="26">
        <v>83</v>
      </c>
      <c r="L15" s="94"/>
      <c r="M15" s="65"/>
      <c r="N15" s="65"/>
      <c r="O15" s="65"/>
      <c r="P15" s="65"/>
      <c r="Q15" s="65"/>
      <c r="R15" s="65"/>
      <c r="S15" s="71"/>
      <c r="T15" s="100"/>
      <c r="U15" s="85"/>
      <c r="V15" s="26">
        <v>5</v>
      </c>
      <c r="W15" s="26">
        <v>6</v>
      </c>
      <c r="X15" s="53"/>
      <c r="Y15" s="44"/>
      <c r="Z15" s="39">
        <f>X55</f>
        <v>10</v>
      </c>
      <c r="AA15" s="82">
        <f t="shared" si="0"/>
        <v>0</v>
      </c>
      <c r="AB15" s="50"/>
      <c r="AC15" s="50"/>
    </row>
    <row r="16" spans="1:29" ht="15.75" thickBot="1" x14ac:dyDescent="0.3">
      <c r="A16" s="60"/>
      <c r="B16" s="110"/>
      <c r="C16" s="48"/>
      <c r="D16" s="48"/>
      <c r="E16" s="48"/>
      <c r="F16" s="54"/>
      <c r="G16" s="54"/>
      <c r="H16" s="54"/>
      <c r="I16" s="54"/>
      <c r="J16" s="28">
        <v>3</v>
      </c>
      <c r="K16" s="9"/>
      <c r="L16" s="95"/>
      <c r="M16" s="66"/>
      <c r="N16" s="66"/>
      <c r="O16" s="66"/>
      <c r="P16" s="66"/>
      <c r="Q16" s="66"/>
      <c r="R16" s="66"/>
      <c r="S16" s="72"/>
      <c r="T16" s="101"/>
      <c r="U16" s="86"/>
      <c r="V16" s="9"/>
      <c r="W16" s="9"/>
      <c r="X16" s="9"/>
      <c r="Y16" s="45"/>
      <c r="Z16" s="34"/>
      <c r="AA16" s="83">
        <f t="shared" si="0"/>
        <v>0</v>
      </c>
      <c r="AB16" s="51"/>
      <c r="AC16" s="51"/>
    </row>
    <row r="17" spans="1:29" x14ac:dyDescent="0.25">
      <c r="A17" s="58">
        <v>6</v>
      </c>
      <c r="B17" s="108" t="s">
        <v>11</v>
      </c>
      <c r="C17" s="46">
        <v>4</v>
      </c>
      <c r="D17" s="46">
        <v>144</v>
      </c>
      <c r="E17" s="46">
        <v>974</v>
      </c>
      <c r="F17" s="52">
        <v>19285</v>
      </c>
      <c r="G17" s="52">
        <v>418</v>
      </c>
      <c r="H17" s="52">
        <v>1403</v>
      </c>
      <c r="I17" s="52">
        <v>21676</v>
      </c>
      <c r="J17" s="27">
        <v>22</v>
      </c>
      <c r="K17" s="27">
        <v>7</v>
      </c>
      <c r="L17" s="102">
        <f>F17/F42*100</f>
        <v>3.0286373880063762</v>
      </c>
      <c r="M17" s="67">
        <f>I17/I42*100</f>
        <v>2.989413757150817</v>
      </c>
      <c r="N17" s="67">
        <f>D17/D42*100</f>
        <v>4.2129900526623754</v>
      </c>
      <c r="O17" s="67">
        <f>G17/G42*100</f>
        <v>4.1633466135458166</v>
      </c>
      <c r="P17" s="67">
        <f>24/J42*100</f>
        <v>5.5045871559633035</v>
      </c>
      <c r="Q17" s="67">
        <f>83/K42*100</f>
        <v>3.3094098883572567</v>
      </c>
      <c r="R17" s="67">
        <f>AVERAGE(P17:Q19)</f>
        <v>4.4069985221602801</v>
      </c>
      <c r="S17" s="73">
        <v>3.5</v>
      </c>
      <c r="T17" s="99">
        <v>12</v>
      </c>
      <c r="U17" s="84">
        <f>T17/T42*100</f>
        <v>3.4482758620689653</v>
      </c>
      <c r="V17" s="27">
        <v>2</v>
      </c>
      <c r="W17" s="27">
        <v>3</v>
      </c>
      <c r="X17" s="52">
        <f>SUM(V17:V18)</f>
        <v>6</v>
      </c>
      <c r="Y17" s="8"/>
      <c r="Z17" s="8">
        <v>6</v>
      </c>
      <c r="AA17" s="76">
        <f t="shared" si="0"/>
        <v>18.96551724137931</v>
      </c>
      <c r="AB17" s="49">
        <f>S17*AA42/100</f>
        <v>19.25</v>
      </c>
      <c r="AC17" s="49">
        <f>AB17*5</f>
        <v>96.25</v>
      </c>
    </row>
    <row r="18" spans="1:29" x14ac:dyDescent="0.25">
      <c r="A18" s="59"/>
      <c r="B18" s="109"/>
      <c r="C18" s="47"/>
      <c r="D18" s="47"/>
      <c r="E18" s="47"/>
      <c r="F18" s="53"/>
      <c r="G18" s="53"/>
      <c r="H18" s="53"/>
      <c r="I18" s="53"/>
      <c r="J18" s="26">
        <v>1</v>
      </c>
      <c r="K18" s="26">
        <v>76</v>
      </c>
      <c r="L18" s="103"/>
      <c r="M18" s="68"/>
      <c r="N18" s="68"/>
      <c r="O18" s="68"/>
      <c r="P18" s="68"/>
      <c r="Q18" s="68"/>
      <c r="R18" s="68"/>
      <c r="S18" s="74"/>
      <c r="T18" s="100"/>
      <c r="U18" s="85"/>
      <c r="V18" s="26">
        <v>4</v>
      </c>
      <c r="W18" s="26">
        <v>7</v>
      </c>
      <c r="X18" s="53"/>
      <c r="Y18" s="13"/>
      <c r="Z18" s="13">
        <f>X57</f>
        <v>10</v>
      </c>
      <c r="AA18" s="77">
        <f t="shared" si="0"/>
        <v>0</v>
      </c>
      <c r="AB18" s="50"/>
      <c r="AC18" s="50"/>
    </row>
    <row r="19" spans="1:29" ht="15.75" thickBot="1" x14ac:dyDescent="0.3">
      <c r="A19" s="60"/>
      <c r="B19" s="110"/>
      <c r="C19" s="48"/>
      <c r="D19" s="48"/>
      <c r="E19" s="48"/>
      <c r="F19" s="54"/>
      <c r="G19" s="54"/>
      <c r="H19" s="54"/>
      <c r="I19" s="54"/>
      <c r="J19" s="28">
        <v>1</v>
      </c>
      <c r="K19" s="9"/>
      <c r="L19" s="104"/>
      <c r="M19" s="69"/>
      <c r="N19" s="69"/>
      <c r="O19" s="69"/>
      <c r="P19" s="69"/>
      <c r="Q19" s="69"/>
      <c r="R19" s="69"/>
      <c r="S19" s="75"/>
      <c r="T19" s="101"/>
      <c r="U19" s="86"/>
      <c r="V19" s="9"/>
      <c r="W19" s="9"/>
      <c r="X19" s="9"/>
      <c r="Y19" s="9"/>
      <c r="Z19" s="9"/>
      <c r="AA19" s="78">
        <f t="shared" si="0"/>
        <v>0</v>
      </c>
      <c r="AB19" s="51"/>
      <c r="AC19" s="51"/>
    </row>
    <row r="20" spans="1:29" x14ac:dyDescent="0.25">
      <c r="A20" s="58">
        <v>7</v>
      </c>
      <c r="B20" s="108" t="s">
        <v>12</v>
      </c>
      <c r="C20" s="46">
        <v>4</v>
      </c>
      <c r="D20" s="46">
        <v>242</v>
      </c>
      <c r="E20" s="46">
        <v>2042</v>
      </c>
      <c r="F20" s="52">
        <v>44146</v>
      </c>
      <c r="G20" s="52">
        <v>815</v>
      </c>
      <c r="H20" s="52">
        <v>2750</v>
      </c>
      <c r="I20" s="52">
        <v>48305</v>
      </c>
      <c r="J20" s="27">
        <v>35</v>
      </c>
      <c r="K20" s="27">
        <v>12</v>
      </c>
      <c r="L20" s="102">
        <f>F20/F42*100</f>
        <v>6.9329647980777533</v>
      </c>
      <c r="M20" s="64">
        <f>I20/I42*100</f>
        <v>6.6619132468707418</v>
      </c>
      <c r="N20" s="64">
        <f>D20/D42*100</f>
        <v>7.0801638385020471</v>
      </c>
      <c r="O20" s="64">
        <f>G20/G42*100</f>
        <v>8.117529880478088</v>
      </c>
      <c r="P20" s="64">
        <f>36/J42*100</f>
        <v>8.2568807339449553</v>
      </c>
      <c r="Q20" s="64">
        <f>139/K42*100</f>
        <v>5.5422647527910689</v>
      </c>
      <c r="R20" s="64">
        <f>AVERAGE(P20:Q22)</f>
        <v>6.8995727433680116</v>
      </c>
      <c r="S20" s="70">
        <v>7</v>
      </c>
      <c r="T20" s="99">
        <v>24</v>
      </c>
      <c r="U20" s="84">
        <f>T20/T42*100</f>
        <v>6.8965517241379306</v>
      </c>
      <c r="V20" s="27">
        <v>5</v>
      </c>
      <c r="W20" s="27">
        <v>9</v>
      </c>
      <c r="X20" s="52">
        <f>SUM(V20:V21)</f>
        <v>10</v>
      </c>
      <c r="Y20" s="8"/>
      <c r="Z20" s="8">
        <v>10</v>
      </c>
      <c r="AA20" s="76">
        <f t="shared" si="0"/>
        <v>37.931034482758619</v>
      </c>
      <c r="AB20" s="49">
        <f>S20*AA42/100</f>
        <v>38.5</v>
      </c>
      <c r="AC20" s="49">
        <f>AB20*5</f>
        <v>192.5</v>
      </c>
    </row>
    <row r="21" spans="1:29" x14ac:dyDescent="0.25">
      <c r="A21" s="59"/>
      <c r="B21" s="109"/>
      <c r="C21" s="47"/>
      <c r="D21" s="47"/>
      <c r="E21" s="47"/>
      <c r="F21" s="53"/>
      <c r="G21" s="53"/>
      <c r="H21" s="53"/>
      <c r="I21" s="53"/>
      <c r="J21" s="26">
        <v>1</v>
      </c>
      <c r="K21" s="26">
        <v>127</v>
      </c>
      <c r="L21" s="103"/>
      <c r="M21" s="65"/>
      <c r="N21" s="65"/>
      <c r="O21" s="65"/>
      <c r="P21" s="65"/>
      <c r="Q21" s="65"/>
      <c r="R21" s="65"/>
      <c r="S21" s="71"/>
      <c r="T21" s="100"/>
      <c r="U21" s="85"/>
      <c r="V21" s="26">
        <v>5</v>
      </c>
      <c r="W21" s="26">
        <v>15</v>
      </c>
      <c r="X21" s="53"/>
      <c r="Y21" s="13"/>
      <c r="Z21" s="13">
        <f>X59</f>
        <v>24</v>
      </c>
      <c r="AA21" s="77">
        <f t="shared" si="0"/>
        <v>0</v>
      </c>
      <c r="AB21" s="50"/>
      <c r="AC21" s="50"/>
    </row>
    <row r="22" spans="1:29" ht="15.75" thickBot="1" x14ac:dyDescent="0.3">
      <c r="A22" s="60"/>
      <c r="B22" s="110"/>
      <c r="C22" s="48"/>
      <c r="D22" s="48"/>
      <c r="E22" s="48"/>
      <c r="F22" s="54"/>
      <c r="G22" s="54"/>
      <c r="H22" s="54"/>
      <c r="I22" s="54"/>
      <c r="J22" s="28">
        <v>0</v>
      </c>
      <c r="K22" s="9"/>
      <c r="L22" s="104"/>
      <c r="M22" s="66"/>
      <c r="N22" s="66"/>
      <c r="O22" s="66"/>
      <c r="P22" s="66"/>
      <c r="Q22" s="66"/>
      <c r="R22" s="66"/>
      <c r="S22" s="72"/>
      <c r="T22" s="101"/>
      <c r="U22" s="86"/>
      <c r="V22" s="9"/>
      <c r="W22" s="9"/>
      <c r="X22" s="9"/>
      <c r="Y22" s="9"/>
      <c r="Z22" s="9"/>
      <c r="AA22" s="78">
        <f t="shared" si="0"/>
        <v>0</v>
      </c>
      <c r="AB22" s="51"/>
      <c r="AC22" s="51"/>
    </row>
    <row r="23" spans="1:29" x14ac:dyDescent="0.25">
      <c r="A23" s="58">
        <v>8</v>
      </c>
      <c r="B23" s="108" t="s">
        <v>13</v>
      </c>
      <c r="C23" s="46">
        <v>4</v>
      </c>
      <c r="D23" s="46">
        <v>88</v>
      </c>
      <c r="E23" s="46">
        <v>731</v>
      </c>
      <c r="F23" s="52">
        <v>13756</v>
      </c>
      <c r="G23" s="52">
        <v>264</v>
      </c>
      <c r="H23" s="52">
        <v>885</v>
      </c>
      <c r="I23" s="52">
        <v>16619</v>
      </c>
      <c r="J23" s="27">
        <v>12</v>
      </c>
      <c r="K23" s="27">
        <v>6</v>
      </c>
      <c r="L23" s="93">
        <f>F23/F42*100</f>
        <v>2.1603285408045481</v>
      </c>
      <c r="M23" s="64">
        <f>I23/I42*100</f>
        <v>2.2919850170736953</v>
      </c>
      <c r="N23" s="64">
        <f>D23/D42*100</f>
        <v>2.5746050321825629</v>
      </c>
      <c r="O23" s="64">
        <f>G23/G42*100</f>
        <v>2.6294820717131477</v>
      </c>
      <c r="P23" s="64">
        <f>13/J42*100</f>
        <v>2.9816513761467891</v>
      </c>
      <c r="Q23" s="64">
        <f>43/K42*100</f>
        <v>1.7145135566188199</v>
      </c>
      <c r="R23" s="64">
        <f>AVERAGE(P23:Q25)</f>
        <v>2.3480824663828046</v>
      </c>
      <c r="S23" s="70">
        <v>3</v>
      </c>
      <c r="T23" s="99">
        <v>9</v>
      </c>
      <c r="U23" s="84">
        <f>T23/T42*100</f>
        <v>2.5862068965517242</v>
      </c>
      <c r="V23" s="27">
        <v>3</v>
      </c>
      <c r="W23" s="27">
        <v>3</v>
      </c>
      <c r="X23" s="52">
        <f>SUM(V23:V24)</f>
        <v>7</v>
      </c>
      <c r="Y23" s="8"/>
      <c r="Z23" s="8">
        <v>7</v>
      </c>
      <c r="AA23" s="76">
        <f t="shared" si="0"/>
        <v>14.224137931034482</v>
      </c>
      <c r="AB23" s="49">
        <f>S23*AA42/100</f>
        <v>16.5</v>
      </c>
      <c r="AC23" s="49">
        <f>AB23*5</f>
        <v>82.5</v>
      </c>
    </row>
    <row r="24" spans="1:29" x14ac:dyDescent="0.25">
      <c r="A24" s="59"/>
      <c r="B24" s="109"/>
      <c r="C24" s="47"/>
      <c r="D24" s="47"/>
      <c r="E24" s="47"/>
      <c r="F24" s="53"/>
      <c r="G24" s="53"/>
      <c r="H24" s="53"/>
      <c r="I24" s="53"/>
      <c r="J24" s="26">
        <v>1</v>
      </c>
      <c r="K24" s="26">
        <v>37</v>
      </c>
      <c r="L24" s="94"/>
      <c r="M24" s="65"/>
      <c r="N24" s="65"/>
      <c r="O24" s="65"/>
      <c r="P24" s="65"/>
      <c r="Q24" s="65"/>
      <c r="R24" s="65"/>
      <c r="S24" s="71"/>
      <c r="T24" s="100"/>
      <c r="U24" s="85"/>
      <c r="V24" s="26">
        <v>4</v>
      </c>
      <c r="W24" s="26">
        <v>5</v>
      </c>
      <c r="X24" s="53"/>
      <c r="Y24" s="13"/>
      <c r="Z24" s="13">
        <f>X61</f>
        <v>8</v>
      </c>
      <c r="AA24" s="77">
        <f t="shared" si="0"/>
        <v>0</v>
      </c>
      <c r="AB24" s="50"/>
      <c r="AC24" s="50"/>
    </row>
    <row r="25" spans="1:29" ht="15.75" thickBot="1" x14ac:dyDescent="0.3">
      <c r="A25" s="60"/>
      <c r="B25" s="110"/>
      <c r="C25" s="48"/>
      <c r="D25" s="48"/>
      <c r="E25" s="48"/>
      <c r="F25" s="54"/>
      <c r="G25" s="54"/>
      <c r="H25" s="54"/>
      <c r="I25" s="54"/>
      <c r="J25" s="28">
        <v>0</v>
      </c>
      <c r="K25" s="9"/>
      <c r="L25" s="95"/>
      <c r="M25" s="66"/>
      <c r="N25" s="66"/>
      <c r="O25" s="66"/>
      <c r="P25" s="66"/>
      <c r="Q25" s="66"/>
      <c r="R25" s="66"/>
      <c r="S25" s="72"/>
      <c r="T25" s="101"/>
      <c r="U25" s="86"/>
      <c r="V25" s="9"/>
      <c r="W25" s="9"/>
      <c r="X25" s="9"/>
      <c r="Y25" s="9"/>
      <c r="Z25" s="9"/>
      <c r="AA25" s="78">
        <f t="shared" si="0"/>
        <v>0</v>
      </c>
      <c r="AB25" s="51"/>
      <c r="AC25" s="51"/>
    </row>
    <row r="26" spans="1:29" x14ac:dyDescent="0.25">
      <c r="A26" s="58">
        <v>9</v>
      </c>
      <c r="B26" s="108" t="s">
        <v>14</v>
      </c>
      <c r="C26" s="46">
        <v>10</v>
      </c>
      <c r="D26" s="46">
        <v>559</v>
      </c>
      <c r="E26" s="46">
        <v>5198</v>
      </c>
      <c r="F26" s="52">
        <v>114940</v>
      </c>
      <c r="G26" s="52">
        <v>1780</v>
      </c>
      <c r="H26" s="52">
        <v>6396</v>
      </c>
      <c r="I26" s="52">
        <v>127769</v>
      </c>
      <c r="J26" s="27">
        <v>87</v>
      </c>
      <c r="K26" s="27">
        <v>80</v>
      </c>
      <c r="L26" s="93">
        <f>F26/F42*100</f>
        <v>18.050898697301161</v>
      </c>
      <c r="M26" s="64">
        <f>I26/I42*100</f>
        <v>17.621074291262349</v>
      </c>
      <c r="N26" s="64">
        <f>D26/D42*100</f>
        <v>16.354593329432415</v>
      </c>
      <c r="O26" s="64">
        <f>G26/G42*100</f>
        <v>17.729083665338646</v>
      </c>
      <c r="P26" s="64">
        <f>95/J42*100</f>
        <v>21.788990825688074</v>
      </c>
      <c r="Q26" s="64">
        <f>433/K42*100</f>
        <v>17.264752791068581</v>
      </c>
      <c r="R26" s="64">
        <f>AVERAGE(P26:Q29)</f>
        <v>19.526871808378328</v>
      </c>
      <c r="S26" s="70">
        <v>18.5</v>
      </c>
      <c r="T26" s="99">
        <v>68</v>
      </c>
      <c r="U26" s="84">
        <f>T26/T42*100</f>
        <v>19.540229885057471</v>
      </c>
      <c r="V26" s="27">
        <v>1</v>
      </c>
      <c r="W26" s="27">
        <v>23</v>
      </c>
      <c r="X26" s="52">
        <f>SUM(V26:V29)</f>
        <v>30</v>
      </c>
      <c r="Y26" s="8"/>
      <c r="Z26" s="8">
        <v>30</v>
      </c>
      <c r="AA26" s="76">
        <f t="shared" si="0"/>
        <v>107.47126436781609</v>
      </c>
      <c r="AB26" s="49">
        <f>S26*AA42/100</f>
        <v>101.75</v>
      </c>
      <c r="AC26" s="49">
        <f>AB26*5</f>
        <v>508.75</v>
      </c>
    </row>
    <row r="27" spans="1:29" x14ac:dyDescent="0.25">
      <c r="A27" s="59"/>
      <c r="B27" s="109"/>
      <c r="C27" s="47"/>
      <c r="D27" s="47"/>
      <c r="E27" s="47"/>
      <c r="F27" s="53"/>
      <c r="G27" s="53"/>
      <c r="H27" s="53"/>
      <c r="I27" s="53"/>
      <c r="J27" s="26">
        <v>5</v>
      </c>
      <c r="K27" s="26">
        <v>353</v>
      </c>
      <c r="L27" s="94"/>
      <c r="M27" s="65"/>
      <c r="N27" s="65"/>
      <c r="O27" s="65"/>
      <c r="P27" s="65"/>
      <c r="Q27" s="65"/>
      <c r="R27" s="65"/>
      <c r="S27" s="71"/>
      <c r="T27" s="100"/>
      <c r="U27" s="85"/>
      <c r="V27" s="26">
        <v>2</v>
      </c>
      <c r="W27" s="26">
        <v>32</v>
      </c>
      <c r="X27" s="53"/>
      <c r="Y27" s="13"/>
      <c r="Z27" s="13">
        <f>X63</f>
        <v>55</v>
      </c>
      <c r="AA27" s="77">
        <f t="shared" si="0"/>
        <v>0</v>
      </c>
      <c r="AB27" s="50"/>
      <c r="AC27" s="50"/>
    </row>
    <row r="28" spans="1:29" x14ac:dyDescent="0.25">
      <c r="A28" s="59"/>
      <c r="B28" s="109"/>
      <c r="C28" s="47"/>
      <c r="D28" s="47"/>
      <c r="E28" s="47"/>
      <c r="F28" s="53"/>
      <c r="G28" s="53"/>
      <c r="H28" s="53"/>
      <c r="I28" s="53"/>
      <c r="J28" s="26">
        <v>3</v>
      </c>
      <c r="K28" s="13"/>
      <c r="L28" s="94"/>
      <c r="M28" s="65"/>
      <c r="N28" s="65"/>
      <c r="O28" s="65"/>
      <c r="P28" s="65"/>
      <c r="Q28" s="65"/>
      <c r="R28" s="65"/>
      <c r="S28" s="71"/>
      <c r="T28" s="100"/>
      <c r="U28" s="85"/>
      <c r="V28" s="26">
        <v>9</v>
      </c>
      <c r="W28" s="13"/>
      <c r="X28" s="53"/>
      <c r="Y28" s="13"/>
      <c r="Z28" s="13"/>
      <c r="AA28" s="77">
        <f t="shared" si="0"/>
        <v>0</v>
      </c>
      <c r="AB28" s="50"/>
      <c r="AC28" s="50"/>
    </row>
    <row r="29" spans="1:29" ht="15.75" thickBot="1" x14ac:dyDescent="0.3">
      <c r="A29" s="60"/>
      <c r="B29" s="110"/>
      <c r="C29" s="48"/>
      <c r="D29" s="48"/>
      <c r="E29" s="48"/>
      <c r="F29" s="54"/>
      <c r="G29" s="54"/>
      <c r="H29" s="54"/>
      <c r="I29" s="54"/>
      <c r="J29" s="9"/>
      <c r="K29" s="9"/>
      <c r="L29" s="95"/>
      <c r="M29" s="66"/>
      <c r="N29" s="66"/>
      <c r="O29" s="66"/>
      <c r="P29" s="66"/>
      <c r="Q29" s="66"/>
      <c r="R29" s="66"/>
      <c r="S29" s="72"/>
      <c r="T29" s="101"/>
      <c r="U29" s="86"/>
      <c r="V29" s="28">
        <v>18</v>
      </c>
      <c r="W29" s="9"/>
      <c r="X29" s="54"/>
      <c r="Y29" s="9"/>
      <c r="Z29" s="9"/>
      <c r="AA29" s="78">
        <f t="shared" si="0"/>
        <v>0</v>
      </c>
      <c r="AB29" s="51"/>
      <c r="AC29" s="51"/>
    </row>
    <row r="30" spans="1:29" x14ac:dyDescent="0.25">
      <c r="A30" s="58">
        <v>10</v>
      </c>
      <c r="B30" s="108" t="s">
        <v>15</v>
      </c>
      <c r="C30" s="46">
        <v>4</v>
      </c>
      <c r="D30" s="46">
        <v>215</v>
      </c>
      <c r="E30" s="46">
        <v>2168</v>
      </c>
      <c r="F30" s="52">
        <v>46418</v>
      </c>
      <c r="G30" s="52">
        <v>773</v>
      </c>
      <c r="H30" s="52">
        <v>2814</v>
      </c>
      <c r="I30" s="52">
        <v>53321</v>
      </c>
      <c r="J30" s="27">
        <v>30</v>
      </c>
      <c r="K30" s="27">
        <v>31</v>
      </c>
      <c r="L30" s="93">
        <f>F30/F42*100</f>
        <v>7.2897739318890302</v>
      </c>
      <c r="M30" s="64">
        <f>I30/I42*100</f>
        <v>7.3536875320648969</v>
      </c>
      <c r="N30" s="64">
        <f>D30/D42*100</f>
        <v>6.2902282036278523</v>
      </c>
      <c r="O30" s="64">
        <f>G30/G42*100</f>
        <v>7.6992031872509958</v>
      </c>
      <c r="P30" s="64">
        <f>36/J42*100</f>
        <v>8.2568807339449553</v>
      </c>
      <c r="Q30" s="64">
        <f>186/K42*100</f>
        <v>7.4162679425837315</v>
      </c>
      <c r="R30" s="64">
        <f>AVERAGE(P30:Q32)</f>
        <v>7.8365743382643434</v>
      </c>
      <c r="S30" s="70">
        <v>8</v>
      </c>
      <c r="T30" s="99">
        <v>27</v>
      </c>
      <c r="U30" s="84">
        <f>T30/T42*100</f>
        <v>7.7586206896551726</v>
      </c>
      <c r="V30" s="27">
        <v>1</v>
      </c>
      <c r="W30" s="27">
        <v>11</v>
      </c>
      <c r="X30" s="52">
        <f>SUM(V30:V32)</f>
        <v>12</v>
      </c>
      <c r="Y30" s="8"/>
      <c r="Z30" s="8">
        <v>12</v>
      </c>
      <c r="AA30" s="76">
        <f t="shared" si="0"/>
        <v>42.672413793103445</v>
      </c>
      <c r="AB30" s="49">
        <f>S30*AA42/100</f>
        <v>44</v>
      </c>
      <c r="AC30" s="49">
        <f>AB30*5</f>
        <v>220</v>
      </c>
    </row>
    <row r="31" spans="1:29" x14ac:dyDescent="0.25">
      <c r="A31" s="59"/>
      <c r="B31" s="109"/>
      <c r="C31" s="47"/>
      <c r="D31" s="47"/>
      <c r="E31" s="47"/>
      <c r="F31" s="53"/>
      <c r="G31" s="53"/>
      <c r="H31" s="53"/>
      <c r="I31" s="53"/>
      <c r="J31" s="26">
        <v>2</v>
      </c>
      <c r="K31" s="26">
        <v>155</v>
      </c>
      <c r="L31" s="94"/>
      <c r="M31" s="65"/>
      <c r="N31" s="65"/>
      <c r="O31" s="65"/>
      <c r="P31" s="65"/>
      <c r="Q31" s="65"/>
      <c r="R31" s="65"/>
      <c r="S31" s="71"/>
      <c r="T31" s="100"/>
      <c r="U31" s="85"/>
      <c r="V31" s="26">
        <v>3</v>
      </c>
      <c r="W31" s="26">
        <v>14</v>
      </c>
      <c r="X31" s="53"/>
      <c r="Y31" s="13"/>
      <c r="Z31" s="13">
        <f>X65</f>
        <v>25</v>
      </c>
      <c r="AA31" s="77">
        <f t="shared" si="0"/>
        <v>0</v>
      </c>
      <c r="AB31" s="50"/>
      <c r="AC31" s="50"/>
    </row>
    <row r="32" spans="1:29" ht="15.75" thickBot="1" x14ac:dyDescent="0.3">
      <c r="A32" s="60"/>
      <c r="B32" s="110"/>
      <c r="C32" s="48"/>
      <c r="D32" s="48"/>
      <c r="E32" s="48"/>
      <c r="F32" s="54"/>
      <c r="G32" s="54"/>
      <c r="H32" s="54"/>
      <c r="I32" s="54"/>
      <c r="J32" s="28">
        <v>4</v>
      </c>
      <c r="K32" s="9"/>
      <c r="L32" s="95"/>
      <c r="M32" s="66"/>
      <c r="N32" s="66"/>
      <c r="O32" s="66"/>
      <c r="P32" s="66"/>
      <c r="Q32" s="66"/>
      <c r="R32" s="66"/>
      <c r="S32" s="72"/>
      <c r="T32" s="101"/>
      <c r="U32" s="86"/>
      <c r="V32" s="28">
        <v>8</v>
      </c>
      <c r="W32" s="9"/>
      <c r="X32" s="54"/>
      <c r="Y32" s="9"/>
      <c r="Z32" s="9"/>
      <c r="AA32" s="78">
        <f t="shared" si="0"/>
        <v>0</v>
      </c>
      <c r="AB32" s="51"/>
      <c r="AC32" s="51"/>
    </row>
    <row r="33" spans="1:29" x14ac:dyDescent="0.25">
      <c r="A33" s="58">
        <v>11</v>
      </c>
      <c r="B33" s="108" t="s">
        <v>16</v>
      </c>
      <c r="C33" s="46">
        <v>5</v>
      </c>
      <c r="D33" s="46">
        <v>155</v>
      </c>
      <c r="E33" s="46">
        <v>1271</v>
      </c>
      <c r="F33" s="52">
        <v>22926</v>
      </c>
      <c r="G33" s="52">
        <v>419</v>
      </c>
      <c r="H33" s="52">
        <v>1530</v>
      </c>
      <c r="I33" s="52">
        <v>28669</v>
      </c>
      <c r="J33" s="27">
        <v>21</v>
      </c>
      <c r="K33" s="27">
        <v>18</v>
      </c>
      <c r="L33" s="93">
        <f>F33/F42*100</f>
        <v>3.6004428704917908</v>
      </c>
      <c r="M33" s="64">
        <f>I33/I42*100</f>
        <v>3.9538430985309452</v>
      </c>
      <c r="N33" s="64">
        <f>D33/D42*100</f>
        <v>4.5348156816851963</v>
      </c>
      <c r="O33" s="64">
        <f>G33/G42*100</f>
        <v>4.1733067729083668</v>
      </c>
      <c r="P33" s="64">
        <f>22/J42*100</f>
        <v>5.0458715596330279</v>
      </c>
      <c r="Q33" s="64">
        <f>122/K42*100</f>
        <v>4.8644338118022334</v>
      </c>
      <c r="R33" s="64">
        <f>AVERAGE(P33:Q35)</f>
        <v>4.9551526857176302</v>
      </c>
      <c r="S33" s="70">
        <v>5.0999999999999996</v>
      </c>
      <c r="T33" s="99">
        <v>17</v>
      </c>
      <c r="U33" s="84">
        <v>4.9000000000000004</v>
      </c>
      <c r="V33" s="27">
        <v>4</v>
      </c>
      <c r="W33" s="27">
        <v>5</v>
      </c>
      <c r="X33" s="52">
        <f>SUM(V33:V34)</f>
        <v>10</v>
      </c>
      <c r="Y33" s="8"/>
      <c r="Z33" s="8">
        <v>10</v>
      </c>
      <c r="AA33" s="76">
        <f t="shared" si="0"/>
        <v>26.867816091954023</v>
      </c>
      <c r="AB33" s="49">
        <f>S33*AA42/100</f>
        <v>28.05</v>
      </c>
      <c r="AC33" s="49">
        <f>AB33*5</f>
        <v>140.25</v>
      </c>
    </row>
    <row r="34" spans="1:29" x14ac:dyDescent="0.25">
      <c r="A34" s="59"/>
      <c r="B34" s="109"/>
      <c r="C34" s="47"/>
      <c r="D34" s="47"/>
      <c r="E34" s="47"/>
      <c r="F34" s="53"/>
      <c r="G34" s="53"/>
      <c r="H34" s="53"/>
      <c r="I34" s="53"/>
      <c r="J34" s="26">
        <v>0</v>
      </c>
      <c r="K34" s="26">
        <v>104</v>
      </c>
      <c r="L34" s="94"/>
      <c r="M34" s="65"/>
      <c r="N34" s="65"/>
      <c r="O34" s="65"/>
      <c r="P34" s="65"/>
      <c r="Q34" s="65"/>
      <c r="R34" s="65"/>
      <c r="S34" s="71"/>
      <c r="T34" s="100"/>
      <c r="U34" s="85"/>
      <c r="V34" s="26">
        <v>6</v>
      </c>
      <c r="W34" s="26">
        <v>9</v>
      </c>
      <c r="X34" s="53"/>
      <c r="Y34" s="13"/>
      <c r="Z34" s="13">
        <f>X67</f>
        <v>14</v>
      </c>
      <c r="AA34" s="77">
        <f t="shared" si="0"/>
        <v>0</v>
      </c>
      <c r="AB34" s="50"/>
      <c r="AC34" s="50"/>
    </row>
    <row r="35" spans="1:29" ht="15.75" thickBot="1" x14ac:dyDescent="0.3">
      <c r="A35" s="60"/>
      <c r="B35" s="110"/>
      <c r="C35" s="48"/>
      <c r="D35" s="48"/>
      <c r="E35" s="48"/>
      <c r="F35" s="54"/>
      <c r="G35" s="54"/>
      <c r="H35" s="54"/>
      <c r="I35" s="54"/>
      <c r="J35" s="28">
        <v>1</v>
      </c>
      <c r="K35" s="9"/>
      <c r="L35" s="95"/>
      <c r="M35" s="66"/>
      <c r="N35" s="66"/>
      <c r="O35" s="66"/>
      <c r="P35" s="66"/>
      <c r="Q35" s="66"/>
      <c r="R35" s="66"/>
      <c r="S35" s="72"/>
      <c r="T35" s="101"/>
      <c r="U35" s="86"/>
      <c r="V35" s="9"/>
      <c r="W35" s="9"/>
      <c r="X35" s="9"/>
      <c r="Y35" s="9"/>
      <c r="Z35" s="9"/>
      <c r="AA35" s="78">
        <f t="shared" si="0"/>
        <v>0</v>
      </c>
      <c r="AB35" s="51"/>
      <c r="AC35" s="51"/>
    </row>
    <row r="36" spans="1:29" x14ac:dyDescent="0.25">
      <c r="A36" s="58">
        <v>12</v>
      </c>
      <c r="B36" s="108" t="s">
        <v>17</v>
      </c>
      <c r="C36" s="46">
        <v>5</v>
      </c>
      <c r="D36" s="46">
        <v>218</v>
      </c>
      <c r="E36" s="46">
        <v>1586</v>
      </c>
      <c r="F36" s="52">
        <v>32073</v>
      </c>
      <c r="G36" s="52">
        <v>610</v>
      </c>
      <c r="H36" s="52">
        <v>2088</v>
      </c>
      <c r="I36" s="52">
        <v>37240</v>
      </c>
      <c r="J36" s="27">
        <v>16</v>
      </c>
      <c r="K36" s="27">
        <v>14</v>
      </c>
      <c r="L36" s="96">
        <f>F36/F42*100</f>
        <v>5.036945135884288</v>
      </c>
      <c r="M36" s="64">
        <f>I36/I42*100</f>
        <v>5.1358999961384209</v>
      </c>
      <c r="N36" s="64">
        <f>D36/D42*100</f>
        <v>6.3779988297249863</v>
      </c>
      <c r="O36" s="64">
        <f>G36/G42*100</f>
        <v>6.0756972111553784</v>
      </c>
      <c r="P36" s="64">
        <f>16/J42*100</f>
        <v>3.669724770642202</v>
      </c>
      <c r="Q36" s="64">
        <f>102/K42*100</f>
        <v>4.0669856459330145</v>
      </c>
      <c r="R36" s="64">
        <f>AVERAGE(P36:Q38)</f>
        <v>3.8683552082876083</v>
      </c>
      <c r="S36" s="70">
        <v>6</v>
      </c>
      <c r="T36" s="99">
        <v>22</v>
      </c>
      <c r="U36" s="84">
        <f>T36/T42*100</f>
        <v>6.3218390804597711</v>
      </c>
      <c r="V36" s="27">
        <v>4</v>
      </c>
      <c r="W36" s="27">
        <v>5</v>
      </c>
      <c r="X36" s="52">
        <f>SUM(V36:V37)</f>
        <v>12</v>
      </c>
      <c r="Y36" s="8"/>
      <c r="Z36" s="8">
        <v>12</v>
      </c>
      <c r="AA36" s="76">
        <f t="shared" si="0"/>
        <v>34.770114942528735</v>
      </c>
      <c r="AB36" s="49">
        <f>S36*AA42/100</f>
        <v>33</v>
      </c>
      <c r="AC36" s="49">
        <f>AB36*5</f>
        <v>165</v>
      </c>
    </row>
    <row r="37" spans="1:29" x14ac:dyDescent="0.25">
      <c r="A37" s="59"/>
      <c r="B37" s="109"/>
      <c r="C37" s="47"/>
      <c r="D37" s="47"/>
      <c r="E37" s="47"/>
      <c r="F37" s="53"/>
      <c r="G37" s="53"/>
      <c r="H37" s="53"/>
      <c r="I37" s="53"/>
      <c r="J37" s="26">
        <v>0</v>
      </c>
      <c r="K37" s="26">
        <v>88</v>
      </c>
      <c r="L37" s="97"/>
      <c r="M37" s="65"/>
      <c r="N37" s="65"/>
      <c r="O37" s="65"/>
      <c r="P37" s="65"/>
      <c r="Q37" s="65"/>
      <c r="R37" s="65"/>
      <c r="S37" s="71"/>
      <c r="T37" s="100"/>
      <c r="U37" s="85"/>
      <c r="V37" s="26">
        <v>8</v>
      </c>
      <c r="W37" s="26">
        <v>9</v>
      </c>
      <c r="X37" s="53"/>
      <c r="Y37" s="13"/>
      <c r="Z37" s="13">
        <f>X69</f>
        <v>14</v>
      </c>
      <c r="AA37" s="77">
        <f t="shared" si="0"/>
        <v>0</v>
      </c>
      <c r="AB37" s="50"/>
      <c r="AC37" s="50"/>
    </row>
    <row r="38" spans="1:29" ht="15.75" thickBot="1" x14ac:dyDescent="0.3">
      <c r="A38" s="60"/>
      <c r="B38" s="110"/>
      <c r="C38" s="48"/>
      <c r="D38" s="48"/>
      <c r="E38" s="48"/>
      <c r="F38" s="54"/>
      <c r="G38" s="54"/>
      <c r="H38" s="54"/>
      <c r="I38" s="54"/>
      <c r="J38" s="28">
        <v>0</v>
      </c>
      <c r="K38" s="9"/>
      <c r="L38" s="98"/>
      <c r="M38" s="66"/>
      <c r="N38" s="66"/>
      <c r="O38" s="66"/>
      <c r="P38" s="66"/>
      <c r="Q38" s="66"/>
      <c r="R38" s="66"/>
      <c r="S38" s="72"/>
      <c r="T38" s="101"/>
      <c r="U38" s="86"/>
      <c r="V38" s="9"/>
      <c r="W38" s="9"/>
      <c r="X38" s="9"/>
      <c r="Y38" s="9"/>
      <c r="Z38" s="9"/>
      <c r="AA38" s="78">
        <f t="shared" si="0"/>
        <v>0</v>
      </c>
      <c r="AB38" s="51"/>
      <c r="AC38" s="51"/>
    </row>
    <row r="39" spans="1:29" x14ac:dyDescent="0.25">
      <c r="A39" s="61">
        <v>13</v>
      </c>
      <c r="B39" s="105" t="s">
        <v>18</v>
      </c>
      <c r="C39" s="46">
        <v>5</v>
      </c>
      <c r="D39" s="46">
        <v>219</v>
      </c>
      <c r="E39" s="46">
        <v>1518</v>
      </c>
      <c r="F39" s="52">
        <v>30754</v>
      </c>
      <c r="G39" s="52">
        <v>617</v>
      </c>
      <c r="H39" s="52">
        <v>2162</v>
      </c>
      <c r="I39" s="52">
        <v>35432</v>
      </c>
      <c r="J39" s="27">
        <v>20</v>
      </c>
      <c r="K39" s="27">
        <v>16</v>
      </c>
      <c r="L39" s="93">
        <f>F39/F42*100</f>
        <v>4.8298011008943789</v>
      </c>
      <c r="M39" s="64">
        <f>I39/I42*100</f>
        <v>4.8865523271529678</v>
      </c>
      <c r="N39" s="64">
        <f>D39/D42*100</f>
        <v>6.4072557050906962</v>
      </c>
      <c r="O39" s="64">
        <f>G39/G42*100</f>
        <v>6.1454183266932274</v>
      </c>
      <c r="P39" s="64">
        <f>20/J42*100</f>
        <v>4.5871559633027523</v>
      </c>
      <c r="Q39" s="64">
        <f>139/K42*100</f>
        <v>5.5422647527910689</v>
      </c>
      <c r="R39" s="64">
        <f>AVERAGE(P39:Q41)</f>
        <v>5.0647103580469111</v>
      </c>
      <c r="S39" s="70">
        <v>6.1</v>
      </c>
      <c r="T39" s="99">
        <v>22</v>
      </c>
      <c r="U39" s="84">
        <f>T39/T42*100</f>
        <v>6.3218390804597711</v>
      </c>
      <c r="V39" s="27">
        <v>3</v>
      </c>
      <c r="W39" s="27">
        <v>5</v>
      </c>
      <c r="X39" s="52">
        <f>SUM(V39:V40)</f>
        <v>10</v>
      </c>
      <c r="Y39" s="8"/>
      <c r="Z39" s="8">
        <v>10</v>
      </c>
      <c r="AA39" s="76">
        <f t="shared" si="0"/>
        <v>34.770114942528735</v>
      </c>
      <c r="AB39" s="49">
        <f>S39*AA42/100</f>
        <v>33.549999999999997</v>
      </c>
      <c r="AC39" s="49">
        <f>AB39*5</f>
        <v>167.75</v>
      </c>
    </row>
    <row r="40" spans="1:29" x14ac:dyDescent="0.25">
      <c r="A40" s="62"/>
      <c r="B40" s="106"/>
      <c r="C40" s="47"/>
      <c r="D40" s="47"/>
      <c r="E40" s="47"/>
      <c r="F40" s="53"/>
      <c r="G40" s="53"/>
      <c r="H40" s="53"/>
      <c r="I40" s="53"/>
      <c r="J40" s="26">
        <v>0</v>
      </c>
      <c r="K40" s="26">
        <v>123</v>
      </c>
      <c r="L40" s="94"/>
      <c r="M40" s="65"/>
      <c r="N40" s="65"/>
      <c r="O40" s="65"/>
      <c r="P40" s="65"/>
      <c r="Q40" s="65"/>
      <c r="R40" s="65"/>
      <c r="S40" s="71"/>
      <c r="T40" s="100"/>
      <c r="U40" s="85"/>
      <c r="V40" s="26">
        <v>7</v>
      </c>
      <c r="W40" s="26">
        <v>9</v>
      </c>
      <c r="X40" s="53"/>
      <c r="Y40" s="13"/>
      <c r="Z40" s="13">
        <f>X71</f>
        <v>14</v>
      </c>
      <c r="AA40" s="77">
        <f t="shared" si="0"/>
        <v>0</v>
      </c>
      <c r="AB40" s="50"/>
      <c r="AC40" s="50"/>
    </row>
    <row r="41" spans="1:29" ht="15.75" thickBot="1" x14ac:dyDescent="0.3">
      <c r="A41" s="63"/>
      <c r="B41" s="107"/>
      <c r="C41" s="48"/>
      <c r="D41" s="48"/>
      <c r="E41" s="48"/>
      <c r="F41" s="54"/>
      <c r="G41" s="54"/>
      <c r="H41" s="54"/>
      <c r="I41" s="54"/>
      <c r="J41" s="28">
        <v>0</v>
      </c>
      <c r="K41" s="9"/>
      <c r="L41" s="95"/>
      <c r="M41" s="66"/>
      <c r="N41" s="66"/>
      <c r="O41" s="66"/>
      <c r="P41" s="66"/>
      <c r="Q41" s="66"/>
      <c r="R41" s="66"/>
      <c r="S41" s="72"/>
      <c r="T41" s="101"/>
      <c r="U41" s="86"/>
      <c r="V41" s="9"/>
      <c r="W41" s="9"/>
      <c r="X41" s="9"/>
      <c r="Y41" s="9"/>
      <c r="Z41" s="9"/>
      <c r="AA41" s="78">
        <f t="shared" si="0"/>
        <v>0</v>
      </c>
      <c r="AB41" s="51"/>
      <c r="AC41" s="51"/>
    </row>
    <row r="42" spans="1:29" ht="19.5" thickBot="1" x14ac:dyDescent="0.3">
      <c r="C42" s="10">
        <f>SUM(C2:C39)</f>
        <v>71</v>
      </c>
      <c r="D42" s="10">
        <f>SUM(D2:D39)</f>
        <v>3418</v>
      </c>
      <c r="E42" s="10">
        <f>SUM(E2:E39)</f>
        <v>30067</v>
      </c>
      <c r="F42" s="10">
        <f>SUM(F2:F41)</f>
        <v>636755</v>
      </c>
      <c r="G42" s="10">
        <f>SUM(G2:G39)</f>
        <v>10040</v>
      </c>
      <c r="H42" s="10">
        <f>SUM(H2:H39)</f>
        <v>37942</v>
      </c>
      <c r="I42" s="10">
        <f>SUM(I2:I39)</f>
        <v>725092</v>
      </c>
      <c r="J42" s="10">
        <f>SUM(J2:J41)</f>
        <v>436</v>
      </c>
      <c r="K42" s="10">
        <f>SUM(K2:K40)</f>
        <v>2508</v>
      </c>
      <c r="L42" s="17">
        <f>SUM(L2:L40)</f>
        <v>100</v>
      </c>
      <c r="M42" s="17">
        <f>SUM(M2:M40)</f>
        <v>99.999999999999986</v>
      </c>
      <c r="N42" s="18">
        <f t="shared" ref="N42:T42" si="1">SUM(N2:N41)</f>
        <v>100</v>
      </c>
      <c r="O42" s="14">
        <f t="shared" si="1"/>
        <v>100</v>
      </c>
      <c r="P42" s="18">
        <f t="shared" si="1"/>
        <v>100</v>
      </c>
      <c r="Q42" s="23">
        <f t="shared" si="1"/>
        <v>100</v>
      </c>
      <c r="R42" s="23">
        <f t="shared" si="1"/>
        <v>100</v>
      </c>
      <c r="S42" s="18">
        <f t="shared" si="1"/>
        <v>99.999999999999986</v>
      </c>
      <c r="T42" s="21">
        <f t="shared" si="1"/>
        <v>348</v>
      </c>
      <c r="U42" s="42">
        <f>SUM(U2:U40)</f>
        <v>100.01494252873563</v>
      </c>
      <c r="V42" s="5">
        <f>SUM(V2:V41)</f>
        <v>166</v>
      </c>
      <c r="W42" s="40">
        <f>SUM(W2:W40)</f>
        <v>295</v>
      </c>
      <c r="X42" s="5">
        <f>SUM(X2:X40)</f>
        <v>166</v>
      </c>
      <c r="Y42" s="5"/>
      <c r="Z42" s="5">
        <f>SUM(Z2:Z41)</f>
        <v>461</v>
      </c>
      <c r="AA42" s="23">
        <f>SUM(AA2:AA41)</f>
        <v>550</v>
      </c>
      <c r="AB42" s="23">
        <f>SUM(AB2:AB41)</f>
        <v>550</v>
      </c>
      <c r="AC42" s="41">
        <f>SUM(AC2:AC41)</f>
        <v>2750</v>
      </c>
    </row>
    <row r="46" spans="1:29" ht="30" x14ac:dyDescent="0.25">
      <c r="A46" s="2"/>
      <c r="B46" s="3" t="s">
        <v>0</v>
      </c>
      <c r="C46" s="3" t="s">
        <v>1</v>
      </c>
      <c r="G46" s="12"/>
      <c r="H46" s="12"/>
      <c r="I46" s="12"/>
      <c r="K46" s="12"/>
      <c r="W46" s="5"/>
      <c r="X46" s="5" t="s">
        <v>20</v>
      </c>
      <c r="Y46" s="5"/>
    </row>
    <row r="47" spans="1:29" x14ac:dyDescent="0.25">
      <c r="A47" s="2">
        <v>1</v>
      </c>
      <c r="B47" s="2" t="s">
        <v>6</v>
      </c>
      <c r="C47" s="2">
        <v>5</v>
      </c>
      <c r="G47" s="4"/>
      <c r="H47" s="4"/>
      <c r="I47" s="4"/>
      <c r="K47" s="22"/>
      <c r="W47" s="22"/>
      <c r="X47" s="53">
        <f>SUM(W2:W3)</f>
        <v>14</v>
      </c>
      <c r="Y47" s="4"/>
    </row>
    <row r="48" spans="1:29" x14ac:dyDescent="0.25">
      <c r="A48" s="2"/>
      <c r="B48" s="2"/>
      <c r="C48" s="2"/>
      <c r="G48" s="4"/>
      <c r="H48" s="4"/>
      <c r="I48" s="4"/>
      <c r="K48" s="22"/>
      <c r="W48" s="22"/>
      <c r="X48" s="53"/>
      <c r="Y48" s="4"/>
      <c r="Z48" s="4"/>
    </row>
    <row r="49" spans="1:26" x14ac:dyDescent="0.25">
      <c r="A49" s="2">
        <v>2</v>
      </c>
      <c r="B49" s="2" t="s">
        <v>7</v>
      </c>
      <c r="C49" s="2">
        <v>13</v>
      </c>
      <c r="G49" s="4"/>
      <c r="H49" s="4"/>
      <c r="I49" s="4"/>
      <c r="K49" s="22"/>
      <c r="W49" s="22"/>
      <c r="X49" s="53">
        <f>SUM(W5:W6)</f>
        <v>67</v>
      </c>
      <c r="Y49" s="4"/>
    </row>
    <row r="50" spans="1:26" x14ac:dyDescent="0.25">
      <c r="A50" s="2"/>
      <c r="B50" s="2"/>
      <c r="C50" s="2"/>
      <c r="G50" s="4"/>
      <c r="H50" s="4"/>
      <c r="I50" s="4"/>
      <c r="K50" s="22"/>
      <c r="W50" s="22"/>
      <c r="X50" s="53"/>
      <c r="Y50" s="4"/>
      <c r="Z50" s="4"/>
    </row>
    <row r="51" spans="1:26" x14ac:dyDescent="0.25">
      <c r="A51" s="2">
        <v>3</v>
      </c>
      <c r="B51" s="2" t="s">
        <v>8</v>
      </c>
      <c r="C51" s="2">
        <v>4</v>
      </c>
      <c r="G51" s="4"/>
      <c r="H51" s="4"/>
      <c r="I51" s="4"/>
      <c r="K51" s="22"/>
      <c r="W51" s="22"/>
      <c r="X51" s="53">
        <f>SUM(W9:W10)</f>
        <v>12</v>
      </c>
      <c r="Y51" s="4"/>
    </row>
    <row r="52" spans="1:26" x14ac:dyDescent="0.25">
      <c r="A52" s="2"/>
      <c r="B52" s="2"/>
      <c r="C52" s="2"/>
      <c r="G52" s="4"/>
      <c r="H52" s="4"/>
      <c r="I52" s="4"/>
      <c r="K52" s="22"/>
      <c r="W52" s="22"/>
      <c r="X52" s="53"/>
      <c r="Y52" s="4"/>
      <c r="Z52" s="4"/>
    </row>
    <row r="53" spans="1:26" x14ac:dyDescent="0.25">
      <c r="A53" s="2">
        <v>4</v>
      </c>
      <c r="B53" s="2" t="s">
        <v>9</v>
      </c>
      <c r="C53" s="2">
        <v>4</v>
      </c>
      <c r="G53" s="4"/>
      <c r="H53" s="4"/>
      <c r="I53" s="4"/>
      <c r="K53" s="22"/>
      <c r="W53" s="22"/>
      <c r="X53" s="53">
        <f>SUM(W11:W12)</f>
        <v>28</v>
      </c>
      <c r="Y53" s="4"/>
    </row>
    <row r="54" spans="1:26" x14ac:dyDescent="0.25">
      <c r="A54" s="2"/>
      <c r="B54" s="2"/>
      <c r="C54" s="2"/>
      <c r="G54" s="4"/>
      <c r="H54" s="4"/>
      <c r="I54" s="4"/>
      <c r="K54" s="22"/>
      <c r="W54" s="22"/>
      <c r="X54" s="53"/>
      <c r="Y54" s="4"/>
      <c r="Z54" s="4"/>
    </row>
    <row r="55" spans="1:26" x14ac:dyDescent="0.25">
      <c r="A55" s="2">
        <v>5</v>
      </c>
      <c r="B55" s="2" t="s">
        <v>10</v>
      </c>
      <c r="C55" s="2">
        <v>4</v>
      </c>
      <c r="G55" s="4"/>
      <c r="H55" s="4"/>
      <c r="I55" s="4"/>
      <c r="K55" s="22"/>
      <c r="W55" s="22"/>
      <c r="X55" s="53">
        <f>SUM(W14:W15)</f>
        <v>10</v>
      </c>
      <c r="Y55" s="4"/>
    </row>
    <row r="56" spans="1:26" x14ac:dyDescent="0.25">
      <c r="A56" s="2"/>
      <c r="B56" s="2"/>
      <c r="C56" s="2"/>
      <c r="G56" s="4"/>
      <c r="H56" s="4"/>
      <c r="I56" s="4"/>
      <c r="K56" s="22"/>
      <c r="W56" s="22"/>
      <c r="X56" s="53"/>
      <c r="Y56" s="4"/>
      <c r="Z56" s="4"/>
    </row>
    <row r="57" spans="1:26" x14ac:dyDescent="0.25">
      <c r="A57" s="2">
        <v>6</v>
      </c>
      <c r="B57" s="2" t="s">
        <v>11</v>
      </c>
      <c r="C57" s="2">
        <v>4</v>
      </c>
      <c r="G57" s="4"/>
      <c r="H57" s="4"/>
      <c r="I57" s="4"/>
      <c r="K57" s="22"/>
      <c r="W57" s="22"/>
      <c r="X57" s="53">
        <f>SUM(W17:W18)</f>
        <v>10</v>
      </c>
      <c r="Y57" s="4"/>
    </row>
    <row r="58" spans="1:26" x14ac:dyDescent="0.25">
      <c r="A58" s="2"/>
      <c r="B58" s="2"/>
      <c r="C58" s="2"/>
      <c r="G58" s="4"/>
      <c r="H58" s="4"/>
      <c r="I58" s="4"/>
      <c r="K58" s="22"/>
      <c r="W58" s="22"/>
      <c r="X58" s="53"/>
      <c r="Y58" s="4"/>
      <c r="Z58" s="4"/>
    </row>
    <row r="59" spans="1:26" x14ac:dyDescent="0.25">
      <c r="A59" s="2">
        <v>7</v>
      </c>
      <c r="B59" s="2" t="s">
        <v>12</v>
      </c>
      <c r="C59" s="2">
        <v>4</v>
      </c>
      <c r="G59" s="4"/>
      <c r="H59" s="4"/>
      <c r="I59" s="4"/>
      <c r="K59" s="22"/>
      <c r="W59" s="22"/>
      <c r="X59" s="53">
        <f>SUM(W20:W21)</f>
        <v>24</v>
      </c>
      <c r="Y59" s="4"/>
    </row>
    <row r="60" spans="1:26" x14ac:dyDescent="0.25">
      <c r="A60" s="2"/>
      <c r="B60" s="2"/>
      <c r="C60" s="2"/>
      <c r="G60" s="4"/>
      <c r="H60" s="4"/>
      <c r="I60" s="4"/>
      <c r="K60" s="22"/>
      <c r="W60" s="22"/>
      <c r="X60" s="53"/>
      <c r="Y60" s="4"/>
      <c r="Z60" s="4"/>
    </row>
    <row r="61" spans="1:26" x14ac:dyDescent="0.25">
      <c r="A61" s="2">
        <v>8</v>
      </c>
      <c r="B61" s="2" t="s">
        <v>13</v>
      </c>
      <c r="C61" s="2">
        <v>4</v>
      </c>
      <c r="G61" s="4"/>
      <c r="H61" s="4"/>
      <c r="I61" s="4"/>
      <c r="K61" s="22"/>
      <c r="W61" s="22"/>
      <c r="X61" s="53">
        <f>SUM(W23:W24)</f>
        <v>8</v>
      </c>
      <c r="Y61" s="4"/>
    </row>
    <row r="62" spans="1:26" x14ac:dyDescent="0.25">
      <c r="A62" s="2"/>
      <c r="B62" s="2"/>
      <c r="C62" s="2"/>
      <c r="G62" s="4"/>
      <c r="H62" s="4"/>
      <c r="I62" s="4"/>
      <c r="K62" s="22"/>
      <c r="W62" s="22"/>
      <c r="X62" s="53"/>
      <c r="Y62" s="4"/>
      <c r="Z62" s="4"/>
    </row>
    <row r="63" spans="1:26" x14ac:dyDescent="0.25">
      <c r="A63" s="2">
        <v>9</v>
      </c>
      <c r="B63" s="2" t="s">
        <v>14</v>
      </c>
      <c r="C63" s="2">
        <v>10</v>
      </c>
      <c r="G63" s="4"/>
      <c r="H63" s="4"/>
      <c r="I63" s="4"/>
      <c r="K63" s="22"/>
      <c r="W63" s="22"/>
      <c r="X63" s="53">
        <f>SUM(W26:W27)</f>
        <v>55</v>
      </c>
      <c r="Y63" s="4"/>
    </row>
    <row r="64" spans="1:26" x14ac:dyDescent="0.25">
      <c r="A64" s="2"/>
      <c r="B64" s="2"/>
      <c r="C64" s="2"/>
      <c r="G64" s="4"/>
      <c r="H64" s="4"/>
      <c r="I64" s="4"/>
      <c r="K64" s="22"/>
      <c r="W64" s="22"/>
      <c r="X64" s="53"/>
      <c r="Y64" s="4"/>
      <c r="Z64" s="4"/>
    </row>
    <row r="65" spans="1:26" x14ac:dyDescent="0.25">
      <c r="A65" s="2">
        <v>10</v>
      </c>
      <c r="B65" s="2" t="s">
        <v>15</v>
      </c>
      <c r="C65" s="2">
        <v>4</v>
      </c>
      <c r="G65" s="4"/>
      <c r="H65" s="4"/>
      <c r="I65" s="4"/>
      <c r="K65" s="22"/>
      <c r="W65" s="22"/>
      <c r="X65" s="53">
        <f>SUM(W30:W31)</f>
        <v>25</v>
      </c>
      <c r="Y65" s="4"/>
    </row>
    <row r="66" spans="1:26" x14ac:dyDescent="0.25">
      <c r="A66" s="2"/>
      <c r="B66" s="2"/>
      <c r="C66" s="2"/>
      <c r="G66" s="4"/>
      <c r="H66" s="4"/>
      <c r="I66" s="4"/>
      <c r="K66" s="22"/>
      <c r="W66" s="22"/>
      <c r="X66" s="53"/>
      <c r="Y66" s="4"/>
      <c r="Z66" s="4"/>
    </row>
    <row r="67" spans="1:26" x14ac:dyDescent="0.25">
      <c r="A67" s="2">
        <v>11</v>
      </c>
      <c r="B67" s="2" t="s">
        <v>16</v>
      </c>
      <c r="C67" s="2">
        <v>5</v>
      </c>
      <c r="G67" s="4"/>
      <c r="H67" s="4"/>
      <c r="I67" s="4"/>
      <c r="K67" s="22"/>
      <c r="W67" s="22"/>
      <c r="X67" s="53">
        <f>SUM(W33:W34)</f>
        <v>14</v>
      </c>
      <c r="Y67" s="4"/>
    </row>
    <row r="68" spans="1:26" x14ac:dyDescent="0.25">
      <c r="A68" s="2"/>
      <c r="B68" s="2"/>
      <c r="C68" s="2"/>
      <c r="G68" s="4"/>
      <c r="H68" s="4"/>
      <c r="I68" s="4"/>
      <c r="K68" s="22"/>
      <c r="W68" s="22"/>
      <c r="X68" s="53"/>
      <c r="Y68" s="4"/>
      <c r="Z68" s="4"/>
    </row>
    <row r="69" spans="1:26" x14ac:dyDescent="0.25">
      <c r="A69" s="2">
        <v>12</v>
      </c>
      <c r="B69" s="2" t="s">
        <v>17</v>
      </c>
      <c r="C69" s="2">
        <v>5</v>
      </c>
      <c r="G69" s="4"/>
      <c r="H69" s="4"/>
      <c r="I69" s="4"/>
      <c r="K69" s="22"/>
      <c r="W69" s="22"/>
      <c r="X69" s="53">
        <f>SUM(W36:W37)</f>
        <v>14</v>
      </c>
      <c r="Y69" s="4"/>
    </row>
    <row r="70" spans="1:26" x14ac:dyDescent="0.25">
      <c r="A70" s="2"/>
      <c r="B70" s="2"/>
      <c r="C70" s="2"/>
      <c r="G70" s="4"/>
      <c r="H70" s="4"/>
      <c r="I70" s="4"/>
      <c r="K70" s="22"/>
      <c r="W70" s="22"/>
      <c r="X70" s="53"/>
      <c r="Y70" s="4"/>
      <c r="Z70" s="4"/>
    </row>
    <row r="71" spans="1:26" x14ac:dyDescent="0.25">
      <c r="A71" s="2">
        <v>13</v>
      </c>
      <c r="B71" s="2" t="s">
        <v>18</v>
      </c>
      <c r="C71" s="2">
        <v>5</v>
      </c>
      <c r="G71" s="4"/>
      <c r="H71" s="4"/>
      <c r="I71" s="4"/>
      <c r="K71" s="22"/>
      <c r="W71" s="22"/>
      <c r="X71" s="53">
        <f>SUM(W39:W40)</f>
        <v>14</v>
      </c>
      <c r="Y71" s="4"/>
    </row>
    <row r="72" spans="1:26" x14ac:dyDescent="0.25">
      <c r="A72" s="4"/>
      <c r="B72" s="4"/>
      <c r="C72" s="2"/>
      <c r="G72" s="4"/>
      <c r="H72" s="4"/>
      <c r="I72" s="4"/>
      <c r="K72" s="22"/>
      <c r="M72" s="19"/>
      <c r="W72" s="22"/>
      <c r="X72" s="53"/>
      <c r="Y72" s="4"/>
      <c r="Z72" s="4"/>
    </row>
    <row r="73" spans="1:26" x14ac:dyDescent="0.25">
      <c r="C73" s="3">
        <f>SUM(C47:C71)</f>
        <v>71</v>
      </c>
      <c r="G73" s="12"/>
      <c r="H73" s="12"/>
      <c r="I73" s="12"/>
      <c r="K73" s="12"/>
      <c r="L73" s="14"/>
      <c r="W73" s="11"/>
      <c r="X73" s="3">
        <f>SUM(X47:X72)</f>
        <v>295</v>
      </c>
      <c r="Y73" s="12"/>
      <c r="Z73" s="12"/>
    </row>
  </sheetData>
  <mergeCells count="312">
    <mergeCell ref="X2:X3"/>
    <mergeCell ref="X39:X40"/>
    <mergeCell ref="X5:X8"/>
    <mergeCell ref="X26:X29"/>
    <mergeCell ref="X30:X32"/>
    <mergeCell ref="X33:X34"/>
    <mergeCell ref="X36:X37"/>
    <mergeCell ref="X9:X10"/>
    <mergeCell ref="X11:X12"/>
    <mergeCell ref="X17:X18"/>
    <mergeCell ref="X23:X24"/>
    <mergeCell ref="F9:F10"/>
    <mergeCell ref="F11:F13"/>
    <mergeCell ref="F14:F16"/>
    <mergeCell ref="F17:F19"/>
    <mergeCell ref="F20:F22"/>
    <mergeCell ref="F23:F25"/>
    <mergeCell ref="P17:P19"/>
    <mergeCell ref="P20:P22"/>
    <mergeCell ref="P23:P25"/>
    <mergeCell ref="O17:O19"/>
    <mergeCell ref="O20:O22"/>
    <mergeCell ref="X14:X15"/>
    <mergeCell ref="X20:X21"/>
    <mergeCell ref="B39:B41"/>
    <mergeCell ref="C2:C4"/>
    <mergeCell ref="D2:D4"/>
    <mergeCell ref="E2:E4"/>
    <mergeCell ref="F2:F4"/>
    <mergeCell ref="C5:C8"/>
    <mergeCell ref="D5:D8"/>
    <mergeCell ref="E5:E8"/>
    <mergeCell ref="F5:F8"/>
    <mergeCell ref="B20:B22"/>
    <mergeCell ref="B23:B25"/>
    <mergeCell ref="B26:B29"/>
    <mergeCell ref="B30:B32"/>
    <mergeCell ref="B33:B35"/>
    <mergeCell ref="B36:B38"/>
    <mergeCell ref="B17:B19"/>
    <mergeCell ref="B2:B4"/>
    <mergeCell ref="B5:B8"/>
    <mergeCell ref="B9:B10"/>
    <mergeCell ref="B11:B13"/>
    <mergeCell ref="B14:B16"/>
    <mergeCell ref="F26:F29"/>
    <mergeCell ref="F30:F32"/>
    <mergeCell ref="F33:F35"/>
    <mergeCell ref="F36:F38"/>
    <mergeCell ref="F39:F41"/>
    <mergeCell ref="X71:X72"/>
    <mergeCell ref="X59:X60"/>
    <mergeCell ref="X61:X62"/>
    <mergeCell ref="X63:X64"/>
    <mergeCell ref="X65:X66"/>
    <mergeCell ref="X67:X68"/>
    <mergeCell ref="X69:X70"/>
    <mergeCell ref="X47:X48"/>
    <mergeCell ref="X49:X50"/>
    <mergeCell ref="X51:X52"/>
    <mergeCell ref="X53:X54"/>
    <mergeCell ref="X55:X56"/>
    <mergeCell ref="X57:X58"/>
    <mergeCell ref="L39:L41"/>
    <mergeCell ref="T2:T4"/>
    <mergeCell ref="T5:T8"/>
    <mergeCell ref="T9:T10"/>
    <mergeCell ref="T11:T13"/>
    <mergeCell ref="T14:T16"/>
    <mergeCell ref="T17:T19"/>
    <mergeCell ref="T20:T22"/>
    <mergeCell ref="T23:T25"/>
    <mergeCell ref="T26:T29"/>
    <mergeCell ref="T30:T32"/>
    <mergeCell ref="T33:T35"/>
    <mergeCell ref="T36:T38"/>
    <mergeCell ref="T39:T41"/>
    <mergeCell ref="L17:L19"/>
    <mergeCell ref="L20:L22"/>
    <mergeCell ref="L23:L25"/>
    <mergeCell ref="L26:L29"/>
    <mergeCell ref="L30:L32"/>
    <mergeCell ref="L2:L4"/>
    <mergeCell ref="L5:L8"/>
    <mergeCell ref="L9:L10"/>
    <mergeCell ref="L11:L13"/>
    <mergeCell ref="L14:L16"/>
    <mergeCell ref="M26:M29"/>
    <mergeCell ref="M30:M32"/>
    <mergeCell ref="M2:M4"/>
    <mergeCell ref="M5:M8"/>
    <mergeCell ref="M9:M10"/>
    <mergeCell ref="M11:M13"/>
    <mergeCell ref="M14:M16"/>
    <mergeCell ref="L33:L35"/>
    <mergeCell ref="L36:L38"/>
    <mergeCell ref="U2:U4"/>
    <mergeCell ref="U5:U8"/>
    <mergeCell ref="U9:U10"/>
    <mergeCell ref="U11:U13"/>
    <mergeCell ref="U14:U16"/>
    <mergeCell ref="U17:U19"/>
    <mergeCell ref="U20:U22"/>
    <mergeCell ref="U23:U25"/>
    <mergeCell ref="U26:U29"/>
    <mergeCell ref="N2:N4"/>
    <mergeCell ref="N5:N8"/>
    <mergeCell ref="N9:N10"/>
    <mergeCell ref="N11:N13"/>
    <mergeCell ref="N14:N16"/>
    <mergeCell ref="N17:N19"/>
    <mergeCell ref="N20:N22"/>
    <mergeCell ref="N23:N25"/>
    <mergeCell ref="N26:N29"/>
    <mergeCell ref="AA2:AA4"/>
    <mergeCell ref="AA5:AA8"/>
    <mergeCell ref="AA9:AA10"/>
    <mergeCell ref="AA11:AA13"/>
    <mergeCell ref="AA14:AA16"/>
    <mergeCell ref="O39:O41"/>
    <mergeCell ref="Q2:Q4"/>
    <mergeCell ref="Q5:Q8"/>
    <mergeCell ref="Q9:Q10"/>
    <mergeCell ref="Q11:Q13"/>
    <mergeCell ref="Q14:Q16"/>
    <mergeCell ref="Q17:Q19"/>
    <mergeCell ref="Q20:Q22"/>
    <mergeCell ref="Q23:Q25"/>
    <mergeCell ref="Q26:Q29"/>
    <mergeCell ref="Q30:Q32"/>
    <mergeCell ref="Q33:Q35"/>
    <mergeCell ref="Q36:Q38"/>
    <mergeCell ref="Q39:Q41"/>
    <mergeCell ref="O23:O25"/>
    <mergeCell ref="O26:O29"/>
    <mergeCell ref="O30:O32"/>
    <mergeCell ref="O33:O35"/>
    <mergeCell ref="O36:O38"/>
    <mergeCell ref="S11:S13"/>
    <mergeCell ref="S14:S16"/>
    <mergeCell ref="AA33:AA35"/>
    <mergeCell ref="AA36:AA38"/>
    <mergeCell ref="AA39:AA41"/>
    <mergeCell ref="AA17:AA19"/>
    <mergeCell ref="AA20:AA22"/>
    <mergeCell ref="AA23:AA25"/>
    <mergeCell ref="AA26:AA29"/>
    <mergeCell ref="AA30:AA32"/>
    <mergeCell ref="U36:U38"/>
    <mergeCell ref="U39:U41"/>
    <mergeCell ref="U30:U32"/>
    <mergeCell ref="U33:U35"/>
    <mergeCell ref="S33:S35"/>
    <mergeCell ref="S36:S38"/>
    <mergeCell ref="S39:S41"/>
    <mergeCell ref="AB5:AB8"/>
    <mergeCell ref="AB2:AB4"/>
    <mergeCell ref="AB9:AB10"/>
    <mergeCell ref="AB11:AB13"/>
    <mergeCell ref="AB14:AB16"/>
    <mergeCell ref="AB17:AB19"/>
    <mergeCell ref="AB20:AB22"/>
    <mergeCell ref="AB23:AB25"/>
    <mergeCell ref="AB26:AB29"/>
    <mergeCell ref="AB30:AB32"/>
    <mergeCell ref="AB33:AB35"/>
    <mergeCell ref="AB36:AB38"/>
    <mergeCell ref="AB39:AB41"/>
    <mergeCell ref="S17:S19"/>
    <mergeCell ref="S20:S22"/>
    <mergeCell ref="S23:S25"/>
    <mergeCell ref="S26:S29"/>
    <mergeCell ref="S30:S32"/>
    <mergeCell ref="S2:S4"/>
    <mergeCell ref="S5:S8"/>
    <mergeCell ref="S9:S10"/>
    <mergeCell ref="G30:G32"/>
    <mergeCell ref="G33:G35"/>
    <mergeCell ref="G36:G38"/>
    <mergeCell ref="G39:G41"/>
    <mergeCell ref="R17:R19"/>
    <mergeCell ref="R20:R22"/>
    <mergeCell ref="R23:R25"/>
    <mergeCell ref="R26:R29"/>
    <mergeCell ref="R30:R32"/>
    <mergeCell ref="P26:P29"/>
    <mergeCell ref="P30:P32"/>
    <mergeCell ref="P33:P35"/>
    <mergeCell ref="P36:P38"/>
    <mergeCell ref="P39:P41"/>
    <mergeCell ref="N30:N32"/>
    <mergeCell ref="N33:N35"/>
    <mergeCell ref="N36:N38"/>
    <mergeCell ref="N39:N41"/>
    <mergeCell ref="M33:M35"/>
    <mergeCell ref="M36:M38"/>
    <mergeCell ref="M39:M41"/>
    <mergeCell ref="M17:M19"/>
    <mergeCell ref="M20:M22"/>
    <mergeCell ref="M23:M25"/>
    <mergeCell ref="G2:G4"/>
    <mergeCell ref="G5:G8"/>
    <mergeCell ref="G9:G10"/>
    <mergeCell ref="G11:G13"/>
    <mergeCell ref="G14:G16"/>
    <mergeCell ref="G17:G19"/>
    <mergeCell ref="G20:G22"/>
    <mergeCell ref="G23:G25"/>
    <mergeCell ref="G26:G29"/>
    <mergeCell ref="H2:H4"/>
    <mergeCell ref="I2:I4"/>
    <mergeCell ref="H5:H8"/>
    <mergeCell ref="I5:I8"/>
    <mergeCell ref="H9:H10"/>
    <mergeCell ref="I9:I10"/>
    <mergeCell ref="R33:R35"/>
    <mergeCell ref="R36:R38"/>
    <mergeCell ref="R39:R41"/>
    <mergeCell ref="R2:R4"/>
    <mergeCell ref="R5:R8"/>
    <mergeCell ref="R9:R10"/>
    <mergeCell ref="R11:R13"/>
    <mergeCell ref="R14:R16"/>
    <mergeCell ref="O2:O4"/>
    <mergeCell ref="O5:O8"/>
    <mergeCell ref="O9:O10"/>
    <mergeCell ref="O11:O13"/>
    <mergeCell ref="O14:O16"/>
    <mergeCell ref="P2:P4"/>
    <mergeCell ref="P5:P8"/>
    <mergeCell ref="P9:P10"/>
    <mergeCell ref="P11:P13"/>
    <mergeCell ref="P14:P16"/>
    <mergeCell ref="I23:I25"/>
    <mergeCell ref="H26:H29"/>
    <mergeCell ref="I26:I29"/>
    <mergeCell ref="H11:H13"/>
    <mergeCell ref="I11:I13"/>
    <mergeCell ref="H14:H16"/>
    <mergeCell ref="I14:I16"/>
    <mergeCell ref="H17:H19"/>
    <mergeCell ref="I17:I19"/>
    <mergeCell ref="H39:H41"/>
    <mergeCell ref="I39:I41"/>
    <mergeCell ref="A2:A4"/>
    <mergeCell ref="A5:A8"/>
    <mergeCell ref="A9:A10"/>
    <mergeCell ref="A11:A13"/>
    <mergeCell ref="A14:A16"/>
    <mergeCell ref="A17:A19"/>
    <mergeCell ref="A20:A22"/>
    <mergeCell ref="A23:A25"/>
    <mergeCell ref="A26:A29"/>
    <mergeCell ref="A30:A32"/>
    <mergeCell ref="A33:A35"/>
    <mergeCell ref="A36:A38"/>
    <mergeCell ref="A39:A41"/>
    <mergeCell ref="H30:H32"/>
    <mergeCell ref="I30:I32"/>
    <mergeCell ref="H33:H35"/>
    <mergeCell ref="I33:I35"/>
    <mergeCell ref="H36:H38"/>
    <mergeCell ref="I36:I38"/>
    <mergeCell ref="H20:H22"/>
    <mergeCell ref="I20:I22"/>
    <mergeCell ref="H23:H25"/>
    <mergeCell ref="C39:C41"/>
    <mergeCell ref="D9:D10"/>
    <mergeCell ref="D11:D13"/>
    <mergeCell ref="D14:D16"/>
    <mergeCell ref="C14:C16"/>
    <mergeCell ref="D17:D19"/>
    <mergeCell ref="D20:D22"/>
    <mergeCell ref="D23:D25"/>
    <mergeCell ref="D26:D29"/>
    <mergeCell ref="D30:D32"/>
    <mergeCell ref="D33:D35"/>
    <mergeCell ref="D36:D38"/>
    <mergeCell ref="D39:D41"/>
    <mergeCell ref="C23:C25"/>
    <mergeCell ref="C26:C29"/>
    <mergeCell ref="C30:C32"/>
    <mergeCell ref="C33:C35"/>
    <mergeCell ref="C36:C38"/>
    <mergeCell ref="C9:C10"/>
    <mergeCell ref="C11:C13"/>
    <mergeCell ref="C17:C19"/>
    <mergeCell ref="C20:C22"/>
    <mergeCell ref="E39:E41"/>
    <mergeCell ref="AC2:AC4"/>
    <mergeCell ref="AC5:AC8"/>
    <mergeCell ref="AC9:AC10"/>
    <mergeCell ref="AC11:AC13"/>
    <mergeCell ref="AC14:AC16"/>
    <mergeCell ref="AC17:AC19"/>
    <mergeCell ref="AC20:AC22"/>
    <mergeCell ref="AC23:AC25"/>
    <mergeCell ref="AC26:AC29"/>
    <mergeCell ref="AC30:AC32"/>
    <mergeCell ref="AC33:AC35"/>
    <mergeCell ref="AC36:AC38"/>
    <mergeCell ref="AC39:AC41"/>
    <mergeCell ref="E23:E25"/>
    <mergeCell ref="E26:E29"/>
    <mergeCell ref="E30:E32"/>
    <mergeCell ref="E33:E35"/>
    <mergeCell ref="E36:E38"/>
    <mergeCell ref="E9:E10"/>
    <mergeCell ref="E11:E13"/>
    <mergeCell ref="E14:E16"/>
    <mergeCell ref="E17:E19"/>
    <mergeCell ref="E20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Ηλέκτρα Βογά</dc:creator>
  <cp:lastModifiedBy>Ιωάννης Ζυμβρακάκης</cp:lastModifiedBy>
  <dcterms:created xsi:type="dcterms:W3CDTF">2020-12-10T09:23:52Z</dcterms:created>
  <dcterms:modified xsi:type="dcterms:W3CDTF">2021-07-19T15:09:25Z</dcterms:modified>
</cp:coreProperties>
</file>